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SM" sheetId="1" state="visible" r:id="rId1"/>
    <sheet xmlns:r="http://schemas.openxmlformats.org/officeDocument/2006/relationships" name="Platform Config" sheetId="2" state="visible" r:id="rId2"/>
    <sheet xmlns:r="http://schemas.openxmlformats.org/officeDocument/2006/relationships" name="Consolidated" sheetId="3" state="visible" r:id="rId3"/>
    <sheet xmlns:r="http://schemas.openxmlformats.org/officeDocument/2006/relationships" name="Content Catalog" sheetId="4" state="visible" r:id="rId4"/>
    <sheet xmlns:r="http://schemas.openxmlformats.org/officeDocument/2006/relationships" name="SVOD Model" sheetId="5" state="visible" r:id="rId5"/>
    <sheet xmlns:r="http://schemas.openxmlformats.org/officeDocument/2006/relationships" name="AVOD Model" sheetId="6" state="visible" r:id="rId6"/>
    <sheet xmlns:r="http://schemas.openxmlformats.org/officeDocument/2006/relationships" name="TVOD Model" sheetId="7" state="visible" r:id="rId7"/>
    <sheet xmlns:r="http://schemas.openxmlformats.org/officeDocument/2006/relationships" name="Cash Flow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8">
    <numFmt numFmtId="164" formatCode="0.0%"/>
    <numFmt numFmtId="165" formatCode="#,##0.0"/>
    <numFmt numFmtId="166" formatCode="$#,##0.00"/>
    <numFmt numFmtId="167" formatCode="$#,##0"/>
    <numFmt numFmtId="168" formatCode="$0.000"/>
    <numFmt numFmtId="169" formatCode="0.000"/>
    <numFmt numFmtId="170" formatCode="0.0x"/>
    <numFmt numFmtId="171" formatCode="0.0"/>
  </numFmts>
  <fonts count="33">
    <font>
      <name val="Calibri"/>
      <family val="2"/>
      <color theme="1"/>
      <sz val="11"/>
      <scheme val="minor"/>
    </font>
    <font>
      <b val="1"/>
      <color rgb="00FFFFFF"/>
      <sz val="42"/>
    </font>
    <font>
      <color rgb="00B78A3C"/>
      <sz val="16"/>
    </font>
    <font>
      <i val="1"/>
      <color rgb="007A7A7A"/>
      <sz val="11"/>
    </font>
    <font>
      <color rgb="00E6E6E6"/>
      <sz val="11"/>
    </font>
    <font>
      <color rgb="00888888"/>
      <sz val="10"/>
    </font>
    <font>
      <i val="1"/>
      <color rgb="00555555"/>
      <sz val="9"/>
    </font>
    <font>
      <b val="1"/>
      <color rgb="00B78A3C"/>
      <sz val="18"/>
    </font>
    <font>
      <color rgb="00555555"/>
      <sz val="9"/>
    </font>
    <font>
      <color rgb="00B78A3C"/>
      <sz val="9"/>
    </font>
    <font>
      <b val="1"/>
      <color rgb="00FFFFFF"/>
      <sz val="10"/>
    </font>
    <font>
      <b val="1"/>
      <color rgb="00B78A3C"/>
      <sz val="9"/>
    </font>
    <font>
      <color rgb="00777777"/>
      <sz val="9"/>
    </font>
    <font>
      <b val="1"/>
      <color rgb="00B78A3C"/>
      <sz val="13"/>
    </font>
    <font>
      <i val="1"/>
      <color rgb="007A7A7A"/>
      <sz val="9"/>
    </font>
    <font>
      <sz val="10"/>
    </font>
    <font>
      <b val="1"/>
      <sz val="10"/>
    </font>
    <font>
      <name val="Space Grotesk"/>
      <b val="1"/>
      <color rgb="00FFFFFF"/>
      <sz val="42"/>
    </font>
    <font>
      <name val="Space Grotesk"/>
      <color rgb="00B78A3C"/>
      <sz val="16"/>
    </font>
    <font>
      <name val="Space Grotesk"/>
      <i val="1"/>
      <color rgb="007A7A7A"/>
      <sz val="11"/>
    </font>
    <font>
      <name val="Space Grotesk"/>
      <color rgb="00E6E6E6"/>
      <sz val="11"/>
    </font>
    <font>
      <name val="Space Grotesk"/>
      <color rgb="00888888"/>
      <sz val="10"/>
    </font>
    <font>
      <name val="Space Grotesk"/>
      <i val="1"/>
      <color rgb="00555555"/>
      <sz val="9"/>
    </font>
    <font>
      <name val="Space Grotesk"/>
      <b val="1"/>
      <color rgb="00B78A3C"/>
      <sz val="18"/>
    </font>
    <font>
      <name val="Space Grotesk"/>
      <color rgb="00555555"/>
      <sz val="9"/>
    </font>
    <font>
      <name val="Space Grotesk"/>
      <color rgb="00B78A3C"/>
      <sz val="9"/>
    </font>
    <font>
      <name val="Space Grotesk"/>
      <b val="1"/>
      <color rgb="00FFFFFF"/>
      <sz val="10"/>
    </font>
    <font>
      <name val="Space Grotesk"/>
      <b val="1"/>
      <color rgb="00B78A3C"/>
      <sz val="9"/>
    </font>
    <font>
      <name val="Space Grotesk"/>
      <color rgb="00777777"/>
      <sz val="9"/>
    </font>
    <font>
      <name val="Space Grotesk"/>
      <b val="1"/>
      <color rgb="00B78A3C"/>
      <sz val="13"/>
    </font>
    <font>
      <name val="Space Grotesk"/>
      <i val="1"/>
      <color rgb="007A7A7A"/>
      <sz val="9"/>
    </font>
    <font>
      <name val="Space Grotesk"/>
      <sz val="10"/>
    </font>
    <font>
      <name val="Space Grotesk"/>
      <b val="1"/>
      <sz val="10"/>
    </font>
  </fonts>
  <fills count="10">
    <fill>
      <patternFill/>
    </fill>
    <fill>
      <patternFill patternType="gray125"/>
    </fill>
    <fill>
      <patternFill patternType="solid">
        <fgColor rgb="00121212"/>
        <bgColor rgb="00121212"/>
      </patternFill>
    </fill>
    <fill>
      <patternFill patternType="solid">
        <fgColor rgb="00B78A3C"/>
        <bgColor rgb="00B78A3C"/>
      </patternFill>
    </fill>
    <fill>
      <patternFill patternType="solid">
        <fgColor rgb="001F1F1F"/>
        <bgColor rgb="001F1F1F"/>
      </patternFill>
    </fill>
    <fill>
      <patternFill patternType="solid">
        <fgColor rgb="00FDF3C0"/>
        <bgColor rgb="00FDF3C0"/>
      </patternFill>
    </fill>
    <fill>
      <patternFill patternType="solid">
        <fgColor rgb="00F0EDE8"/>
        <bgColor rgb="00F0EDE8"/>
      </patternFill>
    </fill>
    <fill>
      <patternFill patternType="solid">
        <fgColor rgb="00C6EFCE"/>
      </patternFill>
    </fill>
    <fill>
      <patternFill patternType="solid">
        <fgColor rgb="00FFC7CE"/>
      </patternFill>
    </fill>
    <fill>
      <patternFill patternType="solid">
        <fgColor rgb="00FFEB9C"/>
      </patternFill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0" fillId="2" borderId="0" pivotButton="0" quotePrefix="0" xfId="0"/>
    <xf numFmtId="0" fontId="0" fillId="3" borderId="0" pivotButton="0" quotePrefix="0" xfId="0"/>
    <xf numFmtId="0" fontId="17" fillId="2" borderId="0" pivotButton="0" quotePrefix="0" xfId="0"/>
    <xf numFmtId="0" fontId="18" fillId="2" borderId="0" pivotButton="0" quotePrefix="0" xfId="0"/>
    <xf numFmtId="0" fontId="19" fillId="2" borderId="0" pivotButton="0" quotePrefix="0" xfId="0"/>
    <xf numFmtId="0" fontId="20" fillId="2" borderId="0" pivotButton="0" quotePrefix="0" xfId="0"/>
    <xf numFmtId="0" fontId="21" fillId="2" borderId="0" pivotButton="0" quotePrefix="0" xfId="0"/>
    <xf numFmtId="0" fontId="22" fillId="2" borderId="0" pivotButton="0" quotePrefix="0" xfId="0"/>
    <xf numFmtId="0" fontId="23" fillId="2" borderId="0" pivotButton="0" quotePrefix="0" xfId="0"/>
    <xf numFmtId="0" fontId="24" fillId="2" borderId="0" pivotButton="0" quotePrefix="0" xfId="0"/>
    <xf numFmtId="0" fontId="25" fillId="2" borderId="0" pivotButton="0" quotePrefix="0" xfId="0"/>
    <xf numFmtId="0" fontId="26" fillId="2" borderId="0" pivotButton="0" quotePrefix="0" xfId="0"/>
    <xf numFmtId="0" fontId="27" fillId="2" borderId="0" pivotButton="0" quotePrefix="0" xfId="0"/>
    <xf numFmtId="0" fontId="28" fillId="2" borderId="0" pivotButton="0" quotePrefix="0" xfId="0"/>
    <xf numFmtId="0" fontId="29" fillId="2" borderId="0" pivotButton="0" quotePrefix="0" xfId="0"/>
    <xf numFmtId="0" fontId="30" fillId="2" borderId="0" pivotButton="0" quotePrefix="0" xfId="0"/>
    <xf numFmtId="0" fontId="26" fillId="4" borderId="0" applyAlignment="1" pivotButton="0" quotePrefix="0" xfId="0">
      <alignment horizontal="left"/>
    </xf>
    <xf numFmtId="0" fontId="0" fillId="4" borderId="0" pivotButton="0" quotePrefix="0" xfId="0"/>
    <xf numFmtId="0" fontId="26" fillId="4" borderId="0" applyAlignment="1" pivotButton="0" quotePrefix="0" xfId="0">
      <alignment horizontal="center"/>
    </xf>
    <xf numFmtId="0" fontId="31" fillId="0" borderId="0" pivotButton="0" quotePrefix="0" xfId="0"/>
    <xf numFmtId="0" fontId="0" fillId="5" borderId="0" applyAlignment="1" pivotButton="0" quotePrefix="0" xfId="0">
      <alignment horizontal="left"/>
    </xf>
    <xf numFmtId="0" fontId="30" fillId="0" borderId="0" pivotButton="0" quotePrefix="0" xfId="0"/>
    <xf numFmtId="3" fontId="0" fillId="6" borderId="0" applyAlignment="1" pivotButton="0" quotePrefix="0" xfId="0">
      <alignment horizontal="right"/>
    </xf>
    <xf numFmtId="3" fontId="0" fillId="5" borderId="0" applyAlignment="1" pivotButton="0" quotePrefix="0" xfId="0">
      <alignment horizontal="right"/>
    </xf>
    <xf numFmtId="164" fontId="0" fillId="5" borderId="0" applyAlignment="1" pivotButton="0" quotePrefix="0" xfId="0">
      <alignment horizontal="right"/>
    </xf>
    <xf numFmtId="165" fontId="0" fillId="5" borderId="0" applyAlignment="1" pivotButton="0" quotePrefix="0" xfId="0">
      <alignment horizontal="right"/>
    </xf>
    <xf numFmtId="2" fontId="0" fillId="5" borderId="0" applyAlignment="1" pivotButton="0" quotePrefix="0" xfId="0">
      <alignment horizontal="right"/>
    </xf>
    <xf numFmtId="164" fontId="0" fillId="6" borderId="0" applyAlignment="1" pivotButton="0" quotePrefix="0" xfId="0">
      <alignment horizontal="right"/>
    </xf>
    <xf numFmtId="166" fontId="0" fillId="5" borderId="0" applyAlignment="1" pivotButton="0" quotePrefix="0" xfId="0">
      <alignment horizontal="right"/>
    </xf>
    <xf numFmtId="167" fontId="0" fillId="5" borderId="0" applyAlignment="1" pivotButton="0" quotePrefix="0" xfId="0">
      <alignment horizontal="right"/>
    </xf>
    <xf numFmtId="168" fontId="0" fillId="5" borderId="0" applyAlignment="1" pivotButton="0" quotePrefix="0" xfId="0">
      <alignment horizontal="right"/>
    </xf>
    <xf numFmtId="166" fontId="0" fillId="6" borderId="0" pivotButton="0" quotePrefix="0" xfId="0"/>
    <xf numFmtId="164" fontId="0" fillId="6" borderId="0" pivotButton="0" quotePrefix="0" xfId="0"/>
    <xf numFmtId="167" fontId="0" fillId="6" borderId="0" applyAlignment="1" pivotButton="0" quotePrefix="0" xfId="0">
      <alignment horizontal="right"/>
    </xf>
    <xf numFmtId="167" fontId="0" fillId="6" borderId="0" pivotButton="0" quotePrefix="0" xfId="0"/>
    <xf numFmtId="3" fontId="0" fillId="5" borderId="0" pivotButton="0" quotePrefix="0" xfId="0"/>
    <xf numFmtId="3" fontId="0" fillId="6" borderId="0" pivotButton="0" quotePrefix="0" xfId="0"/>
    <xf numFmtId="2" fontId="0" fillId="5" borderId="0" pivotButton="0" quotePrefix="0" xfId="0"/>
    <xf numFmtId="169" fontId="0" fillId="6" borderId="0" pivotButton="0" quotePrefix="0" xfId="0"/>
    <xf numFmtId="0" fontId="32" fillId="0" borderId="0" pivotButton="0" quotePrefix="0" xfId="0"/>
    <xf numFmtId="167" fontId="32" fillId="6" borderId="1" applyAlignment="1" pivotButton="0" quotePrefix="0" xfId="0">
      <alignment horizontal="right"/>
    </xf>
    <xf numFmtId="0" fontId="0" fillId="6" borderId="0" pivotButton="0" quotePrefix="0" xfId="0"/>
    <xf numFmtId="170" fontId="0" fillId="6" borderId="0" pivotButton="0" quotePrefix="0" xfId="0"/>
    <xf numFmtId="2" fontId="0" fillId="6" borderId="0" pivotButton="0" quotePrefix="0" xfId="0"/>
    <xf numFmtId="0" fontId="29" fillId="0" borderId="0" pivotButton="0" quotePrefix="0" xfId="0"/>
    <xf numFmtId="165" fontId="0" fillId="6" borderId="0" pivotButton="0" quotePrefix="0" xfId="0"/>
    <xf numFmtId="3" fontId="0" fillId="7" borderId="0" pivotButton="0" quotePrefix="0" xfId="0"/>
    <xf numFmtId="0" fontId="0" fillId="7" borderId="0" pivotButton="0" quotePrefix="0" xfId="0"/>
    <xf numFmtId="165" fontId="0" fillId="7" borderId="0" pivotButton="0" quotePrefix="0" xfId="0"/>
    <xf numFmtId="167" fontId="0" fillId="7" borderId="0" pivotButton="0" quotePrefix="0" xfId="0"/>
    <xf numFmtId="3" fontId="0" fillId="8" borderId="0" pivotButton="0" quotePrefix="0" xfId="0"/>
    <xf numFmtId="0" fontId="0" fillId="8" borderId="0" pivotButton="0" quotePrefix="0" xfId="0"/>
    <xf numFmtId="165" fontId="0" fillId="8" borderId="0" pivotButton="0" quotePrefix="0" xfId="0"/>
    <xf numFmtId="167" fontId="0" fillId="8" borderId="0" pivotButton="0" quotePrefix="0" xfId="0"/>
    <xf numFmtId="3" fontId="0" fillId="9" borderId="0" pivotButton="0" quotePrefix="0" xfId="0"/>
    <xf numFmtId="0" fontId="0" fillId="9" borderId="0" pivotButton="0" quotePrefix="0" xfId="0"/>
    <xf numFmtId="165" fontId="0" fillId="9" borderId="0" pivotButton="0" quotePrefix="0" xfId="0"/>
    <xf numFmtId="167" fontId="0" fillId="9" borderId="0" pivotButton="0" quotePrefix="0" xfId="0"/>
    <xf numFmtId="166" fontId="0" fillId="6" borderId="0" applyAlignment="1" pivotButton="0" quotePrefix="0" xfId="0">
      <alignment horizontal="right"/>
    </xf>
    <xf numFmtId="2" fontId="0" fillId="6" borderId="0" applyAlignment="1" pivotButton="0" quotePrefix="0" xfId="0">
      <alignment horizontal="right"/>
    </xf>
    <xf numFmtId="171" fontId="0" fillId="6" borderId="0" applyAlignment="1" pivotButton="0" quotePrefix="0" xfId="0">
      <alignment horizontal="right"/>
    </xf>
    <xf numFmtId="171" fontId="0" fillId="5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78A3C"/>
    <outlinePr summaryBelow="1" summaryRight="1"/>
    <pageSetUpPr/>
  </sheetPr>
  <dimension ref="A1:H5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/>
    <row r="2">
      <c r="A2" s="1" t="n"/>
      <c r="B2" s="1" t="n"/>
      <c r="C2" s="1" t="n"/>
      <c r="D2" s="1" t="n"/>
      <c r="E2" s="1" t="n"/>
      <c r="F2" s="1" t="n"/>
      <c r="G2" s="1" t="n"/>
      <c r="H2" s="1" t="n"/>
    </row>
    <row r="3" ht="4" customHeight="1">
      <c r="A3" s="1" t="n"/>
      <c r="B3" s="2" t="n"/>
      <c r="C3" s="2" t="n"/>
      <c r="D3" s="2" t="n"/>
      <c r="E3" s="2" t="n"/>
      <c r="F3" s="2" t="n"/>
      <c r="G3" s="2" t="n"/>
      <c r="H3" s="1" t="n"/>
    </row>
    <row r="4" ht="56" customHeight="1">
      <c r="A4" s="1" t="n"/>
      <c r="B4" s="3" t="inlineStr">
        <is>
          <t>PRISM</t>
        </is>
      </c>
      <c r="C4" s="1" t="n"/>
      <c r="D4" s="1" t="n"/>
      <c r="E4" s="1" t="n"/>
      <c r="F4" s="1" t="n"/>
      <c r="G4" s="1" t="n"/>
      <c r="H4" s="1" t="n"/>
    </row>
    <row r="5" ht="28" customHeight="1">
      <c r="A5" s="1" t="n"/>
      <c r="B5" s="4" t="inlineStr">
        <is>
          <t>Streaming Revenue Intelligence</t>
        </is>
      </c>
      <c r="C5" s="1" t="n"/>
      <c r="D5" s="1" t="n"/>
      <c r="E5" s="1" t="n"/>
      <c r="F5" s="1" t="n"/>
      <c r="G5" s="1" t="n"/>
      <c r="H5" s="1" t="n"/>
    </row>
    <row r="6" ht="20" customHeight="1">
      <c r="A6" s="1" t="n"/>
      <c r="B6" s="5" t="inlineStr">
        <is>
          <t>by CULTSCALE</t>
        </is>
      </c>
      <c r="C6" s="1" t="n"/>
      <c r="D6" s="1" t="n"/>
      <c r="E6" s="1" t="n"/>
      <c r="F6" s="1" t="n"/>
      <c r="G6" s="1" t="n"/>
      <c r="H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</row>
    <row r="8">
      <c r="A8" s="1" t="n"/>
      <c r="B8" s="6" t="inlineStr">
        <is>
          <t>Multi-model revenue intelligence framework for independent streaming operators.</t>
        </is>
      </c>
      <c r="C8" s="1" t="n"/>
      <c r="D8" s="1" t="n"/>
      <c r="E8" s="1" t="n"/>
      <c r="F8" s="1" t="n"/>
      <c r="G8" s="1" t="n"/>
      <c r="H8" s="1" t="n"/>
    </row>
    <row r="9">
      <c r="A9" s="1" t="n"/>
      <c r="B9" s="7" t="inlineStr">
        <is>
          <t>SVOD · AVOD · TVOD · Activity-driven opex · MENA phased rollout.</t>
        </is>
      </c>
      <c r="C9" s="1" t="n"/>
      <c r="D9" s="1" t="n"/>
      <c r="E9" s="1" t="n"/>
      <c r="F9" s="1" t="n"/>
      <c r="G9" s="1" t="n"/>
      <c r="H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</row>
    <row r="11">
      <c r="A11" s="1" t="n"/>
      <c r="B11" s="8" t="inlineStr">
        <is>
          <t>Configured for:</t>
        </is>
      </c>
      <c r="C11" s="1" t="n"/>
      <c r="D11" s="1" t="n"/>
      <c r="E11" s="1" t="n"/>
      <c r="F11" s="1" t="n"/>
      <c r="G11" s="1" t="n"/>
      <c r="H11" s="1" t="n"/>
    </row>
    <row r="12" ht="30" customHeight="1">
      <c r="A12" s="1" t="n"/>
      <c r="B12" s="9">
        <f>'Platform Config'!B6</f>
        <v/>
      </c>
      <c r="C12" s="1" t="n"/>
      <c r="D12" s="1" t="n"/>
      <c r="E12" s="1" t="n"/>
      <c r="F12" s="1" t="n"/>
      <c r="G12" s="1" t="n"/>
      <c r="H12" s="1" t="n"/>
    </row>
    <row r="13">
      <c r="A13" s="1" t="n"/>
      <c r="B13" s="7">
        <f>'Platform Config'!B7</f>
        <v/>
      </c>
      <c r="C13" s="1" t="n"/>
      <c r="D13" s="1" t="n"/>
      <c r="E13" s="1" t="n"/>
      <c r="F13" s="1" t="n"/>
      <c r="G13" s="1" t="n"/>
      <c r="H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</row>
    <row r="15" ht="2" customHeight="1">
      <c r="A15" s="1" t="n"/>
      <c r="B15" s="2" t="n"/>
      <c r="C15" s="2" t="n"/>
      <c r="D15" s="2" t="n"/>
      <c r="E15" s="2" t="n"/>
      <c r="F15" s="2" t="n"/>
      <c r="G15" s="2" t="n"/>
      <c r="H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</row>
    <row r="17">
      <c r="A17" s="1" t="n"/>
      <c r="B17" s="10" t="inlineStr">
        <is>
          <t>PRISM · Platform Config · Consolidated · Content Catalog · SVOD · AVOD · TVOD · Cash Flow</t>
        </is>
      </c>
      <c r="C17" s="1" t="n"/>
      <c r="D17" s="1" t="n"/>
      <c r="E17" s="1" t="n"/>
      <c r="F17" s="1" t="n"/>
      <c r="G17" s="1" t="n"/>
      <c r="H17" s="1" t="n"/>
    </row>
    <row r="18">
      <c r="A18" s="1" t="n"/>
      <c r="B18" s="11" t="inlineStr">
        <is>
          <t>Yellow cells are inputs. Warm cells are formulas.</t>
        </is>
      </c>
      <c r="C18" s="1" t="n"/>
      <c r="D18" s="1" t="n"/>
      <c r="E18" s="1" t="n"/>
      <c r="F18" s="1" t="n"/>
      <c r="G18" s="1" t="n"/>
      <c r="H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</row>
    <row r="20" ht="2" customHeight="1">
      <c r="A20" s="1" t="n"/>
      <c r="B20" s="2" t="n"/>
      <c r="C20" s="2" t="n"/>
      <c r="D20" s="2" t="n"/>
      <c r="E20" s="2" t="n"/>
      <c r="F20" s="2" t="n"/>
      <c r="G20" s="2" t="n"/>
      <c r="H20" s="1" t="n"/>
    </row>
    <row r="21" ht="20" customHeight="1">
      <c r="A21" s="1" t="n"/>
      <c r="B21" s="12" t="inlineStr">
        <is>
          <t>GLOSSARY — Key Terms</t>
        </is>
      </c>
      <c r="C21" s="1" t="n"/>
      <c r="D21" s="1" t="n"/>
      <c r="E21" s="1" t="n"/>
      <c r="F21" s="1" t="n"/>
      <c r="G21" s="1" t="n"/>
      <c r="H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</row>
    <row r="23">
      <c r="A23" s="1" t="n"/>
      <c r="B23" s="13" t="inlineStr">
        <is>
          <t>SVOD</t>
        </is>
      </c>
      <c r="C23" s="14" t="inlineStr">
        <is>
          <t>Subscription Video on Demand. Flat monthly fee for unlimited access. Revenue = subscribers x ARPU x 12.</t>
        </is>
      </c>
    </row>
    <row r="24">
      <c r="A24" s="1" t="n"/>
      <c r="B24" s="13" t="inlineStr">
        <is>
          <t>AVOD</t>
        </is>
      </c>
      <c r="C24" s="14" t="inlineStr">
        <is>
          <t>Advertising Video on Demand. Free viewing funded by ad breaks. Revenue = filled impressions x CPM / 1,000.</t>
        </is>
      </c>
    </row>
    <row r="25">
      <c r="A25" s="1" t="n"/>
      <c r="B25" s="13" t="inlineStr">
        <is>
          <t>TVOD</t>
        </is>
      </c>
      <c r="C25" s="14" t="inlineStr">
        <is>
          <t>Transactional Video on Demand. Pay-per-title (rent or buy). Net revenue = gross x (1 - rev share) x (1 - take rate).</t>
        </is>
      </c>
    </row>
    <row r="26">
      <c r="A26" s="1" t="n"/>
      <c r="B26" s="13" t="inlineStr">
        <is>
          <t>ARPU</t>
        </is>
      </c>
      <c r="C26" s="14" t="inlineStr">
        <is>
          <t>Average Revenue Per User per month. Territory-weighted across GCC, Levant, and North Africa pricing tiers.</t>
        </is>
      </c>
    </row>
    <row r="27">
      <c r="A27" s="1" t="n"/>
      <c r="B27" s="13" t="inlineStr">
        <is>
          <t>ARPMAU</t>
        </is>
      </c>
      <c r="C27" s="14" t="inlineStr">
        <is>
          <t>Average Revenue Per Monthly Active User. Net AVOD revenue divided by average MAU, divided by 12.</t>
        </is>
      </c>
    </row>
    <row r="28">
      <c r="A28" s="1" t="n"/>
      <c r="B28" s="13" t="inlineStr">
        <is>
          <t>MAU</t>
        </is>
      </c>
      <c r="C28" s="14" t="inlineStr">
        <is>
          <t>Monthly Active Users. The primary AVOD audience and scale metric; counted as unique logged-in users per calendar month.</t>
        </is>
      </c>
    </row>
    <row r="29">
      <c r="A29" s="1" t="n"/>
      <c r="B29" s="13" t="inlineStr">
        <is>
          <t>Churn</t>
        </is>
      </c>
      <c r="C29" s="14" t="inlineStr">
        <is>
          <t>Subscriber cancellation rate per period. Annualized as 1-(1-monthly)^12 to capture true compounding attrition.</t>
        </is>
      </c>
    </row>
    <row r="30">
      <c r="A30" s="1" t="n"/>
      <c r="B30" s="13" t="inlineStr">
        <is>
          <t>LTV</t>
        </is>
      </c>
      <c r="C30" s="14" t="inlineStr">
        <is>
          <t>Customer Lifetime Value. ARPU divided by monthly churn. Estimates total revenue from a single subscriber over their tenure.</t>
        </is>
      </c>
    </row>
    <row r="31">
      <c r="A31" s="1" t="n"/>
      <c r="B31" s="13" t="inlineStr">
        <is>
          <t>CAC</t>
        </is>
      </c>
      <c r="C31" s="14" t="inlineStr">
        <is>
          <t>Customer Acquisition Cost. Paid performance spend (social, search, installs) divided by gross new subscribers or users.</t>
        </is>
      </c>
    </row>
    <row r="32">
      <c r="A32" s="1" t="n"/>
      <c r="B32" s="13" t="inlineStr">
        <is>
          <t>LTV:CAC</t>
        </is>
      </c>
      <c r="C32" s="14" t="inlineStr">
        <is>
          <t>Lifetime value to acquisition cost ratio. A ratio above 3.0x signals sustainable economics; below 1.5x the model is under pressure.</t>
        </is>
      </c>
    </row>
    <row r="33">
      <c r="A33" s="1" t="n"/>
      <c r="B33" s="13" t="inlineStr">
        <is>
          <t>Payback Period</t>
        </is>
      </c>
      <c r="C33" s="14" t="inlineStr">
        <is>
          <t>Months to recover CAC from subscription revenue: CAC / monthly ARPU. A target under 12 months keeps cash efficient.</t>
        </is>
      </c>
    </row>
    <row r="34">
      <c r="A34" s="1" t="n"/>
      <c r="B34" s="13" t="inlineStr">
        <is>
          <t>CPM</t>
        </is>
      </c>
      <c r="C34" s="14" t="inlineStr">
        <is>
          <t>Cost Per Mille. Ad price per 1,000 served impressions. Applied here to filled impressions only, after fill rate is applied.</t>
        </is>
      </c>
    </row>
    <row r="35">
      <c r="A35" s="1" t="n"/>
      <c r="B35" s="13" t="inlineStr">
        <is>
          <t>Fill Rate</t>
        </is>
      </c>
      <c r="C35" s="14" t="inlineStr">
        <is>
          <t>Share of available ad slots actually sold and served. Structurally suppressed on horror content through brand-safety filtering.</t>
        </is>
      </c>
    </row>
    <row r="36">
      <c r="A36" s="1" t="n"/>
      <c r="B36" s="13" t="inlineStr">
        <is>
          <t>SSP</t>
        </is>
      </c>
      <c r="C36" s="14" t="inlineStr">
        <is>
          <t>Supply-Side Platform. Ad-tech layer connecting the platform to programmatic demand. Retains 20-30% of programmatic gross.</t>
        </is>
      </c>
    </row>
    <row r="37">
      <c r="A37" s="1" t="n"/>
      <c r="B37" s="13" t="inlineStr">
        <is>
          <t>CDN</t>
        </is>
      </c>
      <c r="C37" s="14" t="inlineStr">
        <is>
          <t>Content Delivery Network. Distributes video streams at scale. Modelled as a variable cost per viewing hour, allocated by model.</t>
        </is>
      </c>
    </row>
    <row r="38">
      <c r="A38" s="1" t="n"/>
      <c r="B38" s="13" t="inlineStr">
        <is>
          <t>Take Rate</t>
        </is>
      </c>
      <c r="C38" s="14" t="inlineStr">
        <is>
          <t>Fee retained by a distribution channel per transaction. iOS: 15-22%, Google Play: 15%, direct/web: 2.5-3.5%.</t>
        </is>
      </c>
    </row>
    <row r="39">
      <c r="A39" s="1" t="n"/>
      <c r="B39" s="13" t="inlineStr">
        <is>
          <t>Rev Share</t>
        </is>
      </c>
      <c r="C39" s="14" t="inlineStr">
        <is>
          <t>Content-owner share on each TVOD transaction. Typically 50% for independent titles licensed to the platform.</t>
        </is>
      </c>
    </row>
    <row r="40">
      <c r="A40" s="1" t="n"/>
      <c r="B40" s="13" t="inlineStr">
        <is>
          <t>EBITDA</t>
        </is>
      </c>
      <c r="C40" s="14" t="inlineStr">
        <is>
          <t>Earnings Before Interest, Tax, Depreciation and Amortisation. Operating profitability view, with content licensing treated separately.</t>
        </is>
      </c>
    </row>
    <row r="41">
      <c r="A41" s="1" t="n"/>
      <c r="B41" s="13" t="inlineStr">
        <is>
          <t>D2C / B2B</t>
        </is>
      </c>
      <c r="C41" s="14" t="inlineStr">
        <is>
          <t>Direct-to-Consumer refers to retail subscriptions sold to individuals. Business-to-Business covers wholesale deals with telcos or aggregators.</t>
        </is>
      </c>
    </row>
    <row r="42">
      <c r="A42" s="1" t="n"/>
      <c r="B42" s="13" t="inlineStr">
        <is>
          <t>Contribution Margin</t>
        </is>
      </c>
      <c r="C42" s="14" t="inlineStr">
        <is>
          <t>Model revenue minus costs directly attributable to that model, before shared opex is allocated. Measures standalone model viability.</t>
        </is>
      </c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</row>
  </sheetData>
  <mergeCells count="20">
    <mergeCell ref="C25:H25"/>
    <mergeCell ref="C41:H41"/>
    <mergeCell ref="C40:H40"/>
    <mergeCell ref="C31:H31"/>
    <mergeCell ref="C36:H36"/>
    <mergeCell ref="C27:H27"/>
    <mergeCell ref="C23:H23"/>
    <mergeCell ref="C39:H39"/>
    <mergeCell ref="C32:H32"/>
    <mergeCell ref="C38:H38"/>
    <mergeCell ref="C28:H28"/>
    <mergeCell ref="C37:H37"/>
    <mergeCell ref="C34:H34"/>
    <mergeCell ref="C30:H30"/>
    <mergeCell ref="C33:H33"/>
    <mergeCell ref="C24:H24"/>
    <mergeCell ref="C42:H42"/>
    <mergeCell ref="C35:H35"/>
    <mergeCell ref="C26:H26"/>
    <mergeCell ref="C29:H2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78A3C"/>
    <outlinePr summaryBelow="1" summaryRight="1"/>
    <pageSetUpPr/>
  </sheetPr>
  <dimension ref="A1:H153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PRISM - PLATFORM CONFIGURATION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6" t="inlineStr">
        <is>
          <t>Toggles and assumptions for SVOD, AVOD, TVOD, shared opex, and territory benchmarks.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7" t="inlineStr">
        <is>
          <t>1 - PLATFORM IDENTITY</t>
        </is>
      </c>
      <c r="B4" s="18" t="n"/>
      <c r="C4" s="18" t="n"/>
      <c r="D4" s="18" t="n"/>
      <c r="E4" s="18" t="n"/>
      <c r="F4" s="18" t="n"/>
      <c r="G4" s="18" t="n"/>
      <c r="H4" s="18" t="n"/>
    </row>
    <row r="5">
      <c r="A5" s="19" t="inlineStr">
        <is>
          <t>Parameter</t>
        </is>
      </c>
      <c r="B5" s="19" t="inlineStr">
        <is>
          <t>Value</t>
        </is>
      </c>
      <c r="C5" s="19" t="inlineStr"/>
      <c r="D5" s="19" t="inlineStr"/>
      <c r="E5" s="19" t="inlineStr"/>
      <c r="F5" s="19" t="inlineStr"/>
      <c r="G5" s="18" t="n"/>
      <c r="H5" s="19" t="inlineStr">
        <is>
          <t>Description</t>
        </is>
      </c>
    </row>
    <row r="6">
      <c r="A6" s="20" t="inlineStr">
        <is>
          <t>Platform name</t>
        </is>
      </c>
      <c r="B6" s="21" t="inlineStr">
        <is>
          <t>SlasherPlay</t>
        </is>
      </c>
      <c r="H6" s="22" t="inlineStr">
        <is>
          <t>Current configured platform.</t>
        </is>
      </c>
    </row>
    <row r="7">
      <c r="A7" s="20" t="inlineStr">
        <is>
          <t>Content vertical / niche</t>
        </is>
      </c>
      <c r="B7" s="21" t="inlineStr">
        <is>
          <t>Horror (MENA)</t>
        </is>
      </c>
      <c r="H7" s="22" t="inlineStr">
        <is>
          <t>Target audience/category.</t>
        </is>
      </c>
    </row>
    <row r="8">
      <c r="A8" s="20" t="inlineStr">
        <is>
          <t>Primary currency</t>
        </is>
      </c>
      <c r="B8" s="21" t="inlineStr">
        <is>
          <t>USD</t>
        </is>
      </c>
      <c r="H8" s="22" t="inlineStr">
        <is>
          <t>All model outputs in USD.</t>
        </is>
      </c>
    </row>
    <row r="9">
      <c r="A9" s="20" t="inlineStr">
        <is>
          <t>Model horizon (years)</t>
        </is>
      </c>
      <c r="B9" s="21" t="inlineStr">
        <is>
          <t>5</t>
        </is>
      </c>
      <c r="H9" s="22" t="inlineStr">
        <is>
          <t>Projection horizon.</t>
        </is>
      </c>
    </row>
    <row r="10"/>
    <row r="11"/>
    <row r="12">
      <c r="A12" s="17" t="inlineStr">
        <is>
          <t>2 - CONTENT LIBRARY</t>
        </is>
      </c>
      <c r="B12" s="18" t="n"/>
      <c r="C12" s="18" t="n"/>
      <c r="D12" s="18" t="n"/>
      <c r="E12" s="18" t="n"/>
      <c r="F12" s="18" t="n"/>
      <c r="G12" s="18" t="n"/>
      <c r="H12" s="18" t="n"/>
    </row>
    <row r="13">
      <c r="A13" s="19" t="inlineStr">
        <is>
          <t>Metric</t>
        </is>
      </c>
      <c r="B13" s="19" t="inlineStr">
        <is>
          <t>Year 1</t>
        </is>
      </c>
      <c r="C13" s="19" t="inlineStr">
        <is>
          <t>Year 2</t>
        </is>
      </c>
      <c r="D13" s="19" t="inlineStr">
        <is>
          <t>Year 3</t>
        </is>
      </c>
      <c r="E13" s="19" t="inlineStr">
        <is>
          <t>Year 4</t>
        </is>
      </c>
      <c r="F13" s="19" t="inlineStr">
        <is>
          <t>Year 5</t>
        </is>
      </c>
      <c r="G13" s="18" t="n"/>
      <c r="H13" s="19" t="inlineStr">
        <is>
          <t>Notes</t>
        </is>
      </c>
    </row>
    <row r="14">
      <c r="A14" s="20" t="inlineStr">
        <is>
          <t>Effective library at launch (on-brand titles only)</t>
        </is>
      </c>
      <c r="B14" s="23">
        <f>B145</f>
        <v/>
      </c>
      <c r="C14" s="23" t="n">
        <v>0</v>
      </c>
      <c r="D14" s="23" t="n">
        <v>0</v>
      </c>
      <c r="E14" s="23" t="n">
        <v>0</v>
      </c>
      <c r="F14" s="23" t="n">
        <v>0</v>
      </c>
      <c r="H14" s="22" t="inlineStr">
        <is>
          <t>Driven by Section 12 on-brand count. The 79 non-on-brand titles (7 borderline + 72 off-brand) in the physical catalog are excluded from subscriber value calculations -- they are visible but do not contribute to the horror proposition.</t>
        </is>
      </c>
    </row>
    <row r="15">
      <c r="A15" s="20" t="inlineStr">
        <is>
          <t>New on-brand titles added per year</t>
        </is>
      </c>
      <c r="B15" s="24" t="n">
        <v>0</v>
      </c>
      <c r="C15" s="24" t="n">
        <v>50</v>
      </c>
      <c r="D15" s="24" t="n">
        <v>50</v>
      </c>
      <c r="E15" s="24" t="n">
        <v>50</v>
      </c>
      <c r="F15" s="24" t="n">
        <v>50</v>
      </c>
      <c r="H15" s="22" t="inlineStr">
        <is>
          <t>50 additions per year. No automatic cap — catalog grows naturally. Titles are periodically reviewed and retired based on performance and acquisition strategy (editorial judgment, not formula).</t>
        </is>
      </c>
    </row>
    <row r="16">
      <c r="A16" s="20" t="inlineStr">
        <is>
          <t>Catalog licensing escalation</t>
        </is>
      </c>
      <c r="B16" s="25" t="n">
        <v>0</v>
      </c>
      <c r="C16" s="25" t="n">
        <v>0.02</v>
      </c>
      <c r="D16" s="25" t="n">
        <v>0.02</v>
      </c>
      <c r="E16" s="25" t="n">
        <v>0.02</v>
      </c>
      <c r="F16" s="25" t="n">
        <v>0.02</v>
      </c>
      <c r="H16" s="22" t="inlineStr">
        <is>
          <t>Annual pricing escalation on existing catalog licensing.</t>
        </is>
      </c>
    </row>
    <row r="17">
      <c r="A17" s="20" t="inlineStr">
        <is>
          <t>Total effective library (cumulative on-brand)</t>
        </is>
      </c>
      <c r="B17" s="23">
        <f>B14+B15</f>
        <v/>
      </c>
      <c r="C17" s="23">
        <f>B17+C15</f>
        <v/>
      </c>
      <c r="D17" s="23">
        <f>C17+D15</f>
        <v/>
      </c>
      <c r="E17" s="23">
        <f>D17+E15</f>
        <v/>
      </c>
      <c r="F17" s="23">
        <f>E17+F15</f>
        <v/>
      </c>
      <c r="H17" s="22" t="inlineStr">
        <is>
          <t>Cumulative on-brand title count. Grows at 50/year. Actual count may be adjusted downward in any year if editorial review retires underperforming titles. Drives catalog depth elasticity in churn model.</t>
        </is>
      </c>
    </row>
    <row r="18">
      <c r="A18" s="20" t="inlineStr">
        <is>
          <t>Total content hours (est.)</t>
        </is>
      </c>
      <c r="B18" s="26" t="n">
        <v>260</v>
      </c>
      <c r="C18" s="26" t="n">
        <v>340</v>
      </c>
      <c r="D18" s="26" t="n">
        <v>415</v>
      </c>
      <c r="E18" s="26" t="n">
        <v>490</v>
      </c>
      <c r="F18" s="26" t="n">
        <v>565</v>
      </c>
      <c r="H18" s="22" t="inlineStr">
        <is>
          <t>173 on-brand launch titles at ~90 min avg = ~260 hrs. Grows ~75h/year with 50 title additions: Y2 223 titles (~340 hrs), Y3 273 (~415 hrs), Y4 323 (~490 hrs), Y5 373 (~565 hrs). Adjust if editorial review retires significant title blocks.</t>
        </is>
      </c>
    </row>
    <row r="19">
      <c r="A19" s="20" t="inlineStr">
        <is>
          <t>Content depth churn elasticity</t>
        </is>
      </c>
      <c r="B19" s="27" t="n">
        <v>0.15</v>
      </c>
      <c r="C19" s="27" t="n">
        <v>0.15</v>
      </c>
      <c r="D19" s="27" t="n">
        <v>0.15</v>
      </c>
      <c r="E19" s="27" t="n">
        <v>0.15</v>
      </c>
      <c r="F19" s="27" t="n">
        <v>0.15</v>
      </c>
      <c r="H19" s="22" t="inlineStr">
        <is>
          <t>Catalog-to-retention feedback. Each doubling of catalog vs. launch size reduces churn by this factor. At 0.15: Y5 catalog (~373 titles, 2.16x launch) reduces base churn by ~16% vs. launch. Set to 0 to disable. (Currently informational -- dilution churn multiplier in Section 12 row 152 is the active mechanism.)</t>
        </is>
      </c>
    </row>
    <row r="20">
      <c r="A20" s="17" t="inlineStr">
        <is>
          <t>3 - TERRITORY PHASING</t>
        </is>
      </c>
      <c r="B20" s="18" t="n"/>
      <c r="C20" s="18" t="n"/>
      <c r="D20" s="18" t="n"/>
      <c r="E20" s="18" t="n"/>
      <c r="F20" s="18" t="n"/>
      <c r="G20" s="18" t="n"/>
      <c r="H20" s="18" t="n"/>
    </row>
    <row r="21">
      <c r="A21" s="19" t="inlineStr">
        <is>
          <t>Region</t>
        </is>
      </c>
      <c r="B21" s="19" t="inlineStr">
        <is>
          <t>Year 1</t>
        </is>
      </c>
      <c r="C21" s="19" t="inlineStr">
        <is>
          <t>Year 2</t>
        </is>
      </c>
      <c r="D21" s="19" t="inlineStr">
        <is>
          <t>Year 3</t>
        </is>
      </c>
      <c r="E21" s="19" t="inlineStr">
        <is>
          <t>Year 4</t>
        </is>
      </c>
      <c r="F21" s="19" t="inlineStr">
        <is>
          <t>Year 5</t>
        </is>
      </c>
      <c r="G21" s="18" t="n"/>
      <c r="H21" s="19" t="inlineStr">
        <is>
          <t>Notes</t>
        </is>
      </c>
    </row>
    <row r="22">
      <c r="A22" s="20" t="inlineStr">
        <is>
          <t>Phase 1 - GCC</t>
        </is>
      </c>
      <c r="B22" s="25" t="n">
        <v>1</v>
      </c>
      <c r="C22" s="25" t="n">
        <v>0.7</v>
      </c>
      <c r="D22" s="25" t="n">
        <v>0.55</v>
      </c>
      <c r="E22" s="25" t="n">
        <v>0.45</v>
      </c>
      <c r="F22" s="25" t="n">
        <v>0.4</v>
      </c>
      <c r="H22" s="22" t="inlineStr">
        <is>
          <t>High-ARPU anchor markets first.</t>
        </is>
      </c>
    </row>
    <row r="23">
      <c r="A23" s="20" t="inlineStr">
        <is>
          <t>Phase 2 - Levant</t>
        </is>
      </c>
      <c r="B23" s="25" t="n">
        <v>0</v>
      </c>
      <c r="C23" s="25" t="n">
        <v>0.3</v>
      </c>
      <c r="D23" s="25" t="n">
        <v>0.3</v>
      </c>
      <c r="E23" s="25" t="n">
        <v>0.35</v>
      </c>
      <c r="F23" s="25" t="n">
        <v>0.35</v>
      </c>
      <c r="H23" s="22" t="inlineStr">
        <is>
          <t>Mid-ARPU expansion.</t>
        </is>
      </c>
    </row>
    <row r="24">
      <c r="A24" s="20" t="inlineStr">
        <is>
          <t>Phase 3 - North Africa</t>
        </is>
      </c>
      <c r="B24" s="25" t="n">
        <v>0</v>
      </c>
      <c r="C24" s="25" t="n">
        <v>0</v>
      </c>
      <c r="D24" s="25" t="n">
        <v>0.15</v>
      </c>
      <c r="E24" s="25" t="n">
        <v>0.2</v>
      </c>
      <c r="F24" s="25" t="n">
        <v>0.25</v>
      </c>
      <c r="H24" s="22" t="inlineStr">
        <is>
          <t>Scaled reach layer.</t>
        </is>
      </c>
    </row>
    <row r="25">
      <c r="A25" s="20" t="inlineStr">
        <is>
          <t>Territory mix total (must = 100%)</t>
        </is>
      </c>
      <c r="B25" s="28">
        <f>B22+B23+B24</f>
        <v/>
      </c>
      <c r="C25" s="28">
        <f>C22+C23+C24</f>
        <v/>
      </c>
      <c r="D25" s="28">
        <f>D22+D23+D24</f>
        <v/>
      </c>
      <c r="E25" s="28">
        <f>E22+E23+E24</f>
        <v/>
      </c>
      <c r="F25" s="28">
        <f>F22+F23+F24</f>
        <v/>
      </c>
      <c r="H25" s="22" t="inlineStr">
        <is>
          <t>Validation only. If any year shows a value other than 100%, rebalance rows 22-24.</t>
        </is>
      </c>
    </row>
    <row r="26"/>
    <row r="27">
      <c r="A27" s="17" t="inlineStr">
        <is>
          <t>4 - REGIONAL BENCHMARKS</t>
        </is>
      </c>
      <c r="B27" s="18" t="n"/>
      <c r="C27" s="18" t="n"/>
      <c r="D27" s="18" t="n"/>
      <c r="E27" s="18" t="n"/>
      <c r="F27" s="18" t="n"/>
      <c r="G27" s="18" t="n"/>
      <c r="H27" s="18" t="n"/>
    </row>
    <row r="28">
      <c r="A28" s="19" t="inlineStr">
        <is>
          <t>Benchmark</t>
        </is>
      </c>
      <c r="B28" s="19" t="inlineStr">
        <is>
          <t>GCC</t>
        </is>
      </c>
      <c r="C28" s="19" t="inlineStr">
        <is>
          <t>Levant</t>
        </is>
      </c>
      <c r="D28" s="19" t="inlineStr">
        <is>
          <t>North Africa</t>
        </is>
      </c>
      <c r="E28" s="19" t="inlineStr"/>
      <c r="F28" s="19" t="inlineStr"/>
      <c r="G28" s="18" t="n"/>
      <c r="H28" s="19" t="inlineStr">
        <is>
          <t>Reference priors</t>
        </is>
      </c>
    </row>
    <row r="29">
      <c r="A29" s="20" t="inlineStr">
        <is>
          <t>SVOD ARPU (USD / month)</t>
        </is>
      </c>
      <c r="B29" s="29" t="n">
        <v>8</v>
      </c>
      <c r="C29" s="29" t="n">
        <v>4.5</v>
      </c>
      <c r="D29" s="29" t="n">
        <v>3.5</v>
      </c>
      <c r="E29" s="29" t="inlineStr"/>
      <c r="F29" s="29" t="inlineStr"/>
      <c r="H29" s="22" t="inlineStr">
        <is>
          <t>Conservative model input ($8.00). Appendix F shows planned list prices of $8.99 (UAE/Qatar) and $7.99 (SA/KW/BH); GCC weighted effective is approx $7.00 at full market coverage. Model uses $8.00 as a single-rate conservative input, weighting UAE/Qatar early-launch concentration. Blended ARPU steps down to $4.50 and $3.50 as Levant and North Africa phase in (see regional mix rows 22-24).</t>
        </is>
      </c>
    </row>
    <row r="30">
      <c r="A30" s="20" t="inlineStr">
        <is>
          <t>SVOD monthly churn</t>
        </is>
      </c>
      <c r="B30" s="25" t="n">
        <v>0.04</v>
      </c>
      <c r="C30" s="25" t="n">
        <v>0.06</v>
      </c>
      <c r="D30" s="25" t="n">
        <v>0.07000000000000001</v>
      </c>
      <c r="E30" s="25" t="inlineStr"/>
      <c r="F30" s="25" t="inlineStr"/>
      <c r="H30" s="22" t="inlineStr">
        <is>
          <t>Based on regional OTT retention benchmarks, adjusted by market maturity.</t>
        </is>
      </c>
    </row>
    <row r="31">
      <c r="A31" s="20" t="inlineStr">
        <is>
          <t>AVOD ad yield - open auction (USD / 1,000 filled opportunities)</t>
        </is>
      </c>
      <c r="B31" s="29" t="n">
        <v>7</v>
      </c>
      <c r="C31" s="29" t="n">
        <v>4</v>
      </c>
      <c r="D31" s="29" t="n">
        <v>2.5</v>
      </c>
      <c r="E31" s="29" t="inlineStr"/>
      <c r="F31" s="29" t="inlineStr"/>
      <c r="H31" s="22" t="inlineStr">
        <is>
          <t>In-stream pre-roll/mid-roll video CPM for MENA. GCC set to $7 (mainstream benchmark $10-15 reduced by ~35%) to reflect brand-safety exclusion of horror-adjacent inventory by major programmatic buyers. Levant and NA rates unchanged. Direct-sold rates below are not subject to the same suppression because endemic advertisers target the horror audience intentionally.</t>
        </is>
      </c>
    </row>
    <row r="32">
      <c r="A32" s="20" t="inlineStr">
        <is>
          <t>AVOD ad yield - direct sold (USD / 1,000 filled opportunities)</t>
        </is>
      </c>
      <c r="B32" s="29" t="n">
        <v>22</v>
      </c>
      <c r="C32" s="29" t="n">
        <v>10</v>
      </c>
      <c r="D32" s="29" t="n">
        <v>6</v>
      </c>
      <c r="E32" s="29" t="inlineStr"/>
      <c r="F32" s="29" t="inlineStr"/>
      <c r="H32" s="22" t="inlineStr">
        <is>
          <t>Direct-sold in-stream video package rates with endemic advertisers. Even at full execution, addressable demand is structurally capped by platform scale and content category.</t>
        </is>
      </c>
    </row>
    <row r="33">
      <c r="A33" s="20" t="inlineStr">
        <is>
          <t>AVOD baseline fill rate (Y1)</t>
        </is>
      </c>
      <c r="B33" s="25" t="n">
        <v>0.35</v>
      </c>
      <c r="C33" s="25" t="n">
        <v>0.25</v>
      </c>
      <c r="D33" s="25" t="n">
        <v>0.2</v>
      </c>
      <c r="E33" s="25" t="inlineStr"/>
      <c r="F33" s="25" t="inlineStr"/>
      <c r="H33" s="22" t="inlineStr">
        <is>
          <t>Programmatic fill suppressed by brand safety filtering on horror content. Already conservative vs. generic OTT benchmarks (60–70%). Direct-sold inventory not subject to brand safety blocks.</t>
        </is>
      </c>
    </row>
    <row r="34">
      <c r="A34" s="20" t="inlineStr">
        <is>
          <t>TVOD rental price (USD)</t>
        </is>
      </c>
      <c r="B34" s="29" t="n">
        <v>4.99</v>
      </c>
      <c r="C34" s="29" t="n">
        <v>2.99</v>
      </c>
      <c r="D34" s="29" t="n">
        <v>1.99</v>
      </c>
      <c r="E34" s="29" t="inlineStr"/>
      <c r="F34" s="29" t="inlineStr"/>
      <c r="H34" s="22" t="inlineStr">
        <is>
          <t>Based on Apple TV and Google TV rental pricing in MENA storefronts.</t>
        </is>
      </c>
    </row>
    <row r="35">
      <c r="A35" s="20" t="inlineStr">
        <is>
          <t>TVOD purchase price (USD)</t>
        </is>
      </c>
      <c r="B35" s="29" t="n">
        <v>9.99</v>
      </c>
      <c r="C35" s="29" t="n">
        <v>5.99</v>
      </c>
      <c r="D35" s="29" t="n">
        <v>3.99</v>
      </c>
      <c r="E35" s="29" t="inlineStr"/>
      <c r="F35" s="29" t="inlineStr"/>
      <c r="H35" s="22" t="inlineStr">
        <is>
          <t>Based on Apple TV and Google TV purchase pricing in MENA storefronts.</t>
        </is>
      </c>
    </row>
    <row r="36"/>
    <row r="37">
      <c r="A37" s="17" t="inlineStr">
        <is>
          <t>5 - CULTSCALE FEE STRUCTURE</t>
        </is>
      </c>
      <c r="B37" s="18" t="n"/>
      <c r="C37" s="18" t="n"/>
      <c r="D37" s="18" t="n"/>
      <c r="E37" s="18" t="n"/>
      <c r="F37" s="18" t="n"/>
      <c r="G37" s="18" t="n"/>
      <c r="H37" s="18" t="n"/>
    </row>
    <row r="38">
      <c r="A38" s="19" t="inlineStr">
        <is>
          <t>Fee component</t>
        </is>
      </c>
      <c r="B38" s="19" t="inlineStr">
        <is>
          <t>Year 1</t>
        </is>
      </c>
      <c r="C38" s="19" t="inlineStr">
        <is>
          <t>Year 2</t>
        </is>
      </c>
      <c r="D38" s="19" t="inlineStr">
        <is>
          <t>Year 3</t>
        </is>
      </c>
      <c r="E38" s="19" t="inlineStr">
        <is>
          <t>Year 4</t>
        </is>
      </c>
      <c r="F38" s="19" t="inlineStr">
        <is>
          <t>Year 5</t>
        </is>
      </c>
      <c r="G38" s="18" t="n"/>
      <c r="H38" s="19" t="inlineStr">
        <is>
          <t>Applied in Consolidated</t>
        </is>
      </c>
    </row>
    <row r="39">
      <c r="A39" s="20" t="inlineStr">
        <is>
          <t>Opex management fee (% of operating cost base)</t>
        </is>
      </c>
      <c r="B39" s="25" t="n">
        <v>0.15</v>
      </c>
      <c r="C39" s="25" t="n">
        <v>0.15</v>
      </c>
      <c r="D39" s="25" t="n">
        <v>0.15</v>
      </c>
      <c r="E39" s="25" t="n">
        <v>0.15</v>
      </c>
      <c r="F39" s="25" t="n">
        <v>0.15</v>
      </c>
      <c r="H39" s="22" t="inlineStr">
        <is>
          <t>CULTSCALE management services fee applied on total operating cost base.</t>
        </is>
      </c>
    </row>
    <row r="40">
      <c r="A40" s="20" t="inlineStr">
        <is>
          <t>Profit participation (% of EBITDA)</t>
        </is>
      </c>
      <c r="B40" s="25" t="n">
        <v>0.15</v>
      </c>
      <c r="C40" s="25" t="n">
        <v>0.15</v>
      </c>
      <c r="D40" s="25" t="n">
        <v>0.15</v>
      </c>
      <c r="E40" s="25" t="n">
        <v>0.15</v>
      </c>
      <c r="F40" s="25" t="n">
        <v>0.15</v>
      </c>
      <c r="H40" s="22" t="inlineStr">
        <is>
          <t>CULTSCALE equity-equivalent participation applied on positive EBITDA only.</t>
        </is>
      </c>
    </row>
    <row r="41">
      <c r="A41" s="20" t="inlineStr">
        <is>
          <t>Opex fee annual cap ($ / year, 0 = no cap)</t>
        </is>
      </c>
      <c r="B41" s="30" t="n">
        <v>0</v>
      </c>
      <c r="C41" s="30" t="n">
        <v>0</v>
      </c>
      <c r="D41" s="30" t="n">
        <v>0</v>
      </c>
      <c r="E41" s="30" t="n">
        <v>0</v>
      </c>
      <c r="F41" s="30" t="n">
        <v>0</v>
      </c>
      <c r="H41" s="22" t="inlineStr">
        <is>
          <t>Hard ceiling on opex management fee per year. Set to 0 for uncapped percentage. Use to model fee renegotiation at scale.</t>
        </is>
      </c>
    </row>
    <row r="42">
      <c r="A42" s="17" t="inlineStr">
        <is>
          <t>6 - SHARED PLATFORM COST DRIVERS</t>
        </is>
      </c>
      <c r="B42" s="18" t="n"/>
      <c r="C42" s="18" t="n"/>
      <c r="D42" s="18" t="n"/>
      <c r="E42" s="18" t="n"/>
      <c r="F42" s="18" t="n"/>
      <c r="G42" s="18" t="n"/>
      <c r="H42" s="18" t="n"/>
    </row>
    <row r="43">
      <c r="A43" s="19" t="inlineStr">
        <is>
          <t>Driver</t>
        </is>
      </c>
      <c r="B43" s="19" t="inlineStr">
        <is>
          <t>Year 1</t>
        </is>
      </c>
      <c r="C43" s="19" t="inlineStr">
        <is>
          <t>Year 2</t>
        </is>
      </c>
      <c r="D43" s="19" t="inlineStr">
        <is>
          <t>Year 3</t>
        </is>
      </c>
      <c r="E43" s="19" t="inlineStr">
        <is>
          <t>Year 4</t>
        </is>
      </c>
      <c r="F43" s="19" t="inlineStr">
        <is>
          <t>Year 5</t>
        </is>
      </c>
      <c r="G43" s="18" t="n"/>
      <c r="H43" s="19" t="inlineStr">
        <is>
          <t>Cost unit assumptions and inclusions</t>
        </is>
      </c>
    </row>
    <row r="44"/>
    <row r="45">
      <c r="A45" s="20" t="inlineStr">
        <is>
          <t>Hosting base ($ / year, includes fixed CDN)</t>
        </is>
      </c>
      <c r="B45" s="24" t="n">
        <v>20400</v>
      </c>
      <c r="C45" s="24" t="n">
        <v>23400</v>
      </c>
      <c r="D45" s="24" t="n">
        <v>28800</v>
      </c>
      <c r="E45" s="24" t="n">
        <v>34200</v>
      </c>
      <c r="F45" s="24" t="n">
        <v>39600</v>
      </c>
      <c r="H45" s="22" t="inlineStr">
        <is>
          <t>Includes fixed cloud, fixed CDN, database, storage baseline, and monitoring.</t>
        </is>
      </c>
    </row>
    <row r="46">
      <c r="A46" s="20" t="inlineStr">
        <is>
          <t>Hosting marginal ($ per 1,000 users)</t>
        </is>
      </c>
      <c r="B46" s="24" t="n">
        <v>40</v>
      </c>
      <c r="C46" s="24" t="n">
        <v>36</v>
      </c>
      <c r="D46" s="24" t="n">
        <v>32</v>
      </c>
      <c r="E46" s="24" t="n">
        <v>28</v>
      </c>
      <c r="F46" s="24" t="n">
        <v>25</v>
      </c>
      <c r="H46" s="22" t="inlineStr">
        <is>
          <t>Variable compute, storage growth, and non-video API/infrastructure bandwidth overage. Excludes video CDN delivery (see per-model CDN rows) and helpdesk tooling (see Customer support row).</t>
        </is>
      </c>
    </row>
    <row r="47">
      <c r="A47" s="20" t="inlineStr">
        <is>
          <t>Content operations ($ per title / year)</t>
        </is>
      </c>
      <c r="B47" s="24" t="n">
        <v>150</v>
      </c>
      <c r="C47" s="24" t="n">
        <v>130</v>
      </c>
      <c r="D47" s="24" t="n">
        <v>110</v>
      </c>
      <c r="E47" s="24" t="n">
        <v>100</v>
      </c>
      <c r="F47" s="24" t="n">
        <v>100</v>
      </c>
      <c r="H47" s="22" t="inlineStr">
        <is>
          <t>Ongoing per-title maintenance: QC refresh, metadata updates, territory compliance, and release ops. Efficiency gains from tooling slow after Year 3 — floor at $100/title/year to avoid understating a growing catalog. Note: initial ingest (one-time: encoding, QC, Arabic subtitle production) is a pre-launch cost not modeled here; estimate $250-500 per title requiring new Arabic subtitle work.</t>
        </is>
      </c>
    </row>
    <row r="48">
      <c r="A48" s="20" t="inlineStr">
        <is>
          <t>Customer support ($ per 1,000 users)</t>
        </is>
      </c>
      <c r="B48" s="24" t="n">
        <v>120</v>
      </c>
      <c r="C48" s="24" t="n">
        <v>105</v>
      </c>
      <c r="D48" s="24" t="n">
        <v>90</v>
      </c>
      <c r="E48" s="24" t="n">
        <v>75</v>
      </c>
      <c r="F48" s="24" t="n">
        <v>65</v>
      </c>
      <c r="H48" s="22" t="inlineStr">
        <is>
          <t>Includes helpdesk tools, frontline support, escalation handling, and QA.</t>
        </is>
      </c>
    </row>
    <row r="49">
      <c r="A49" s="20" t="inlineStr">
        <is>
          <t>Cross-model user dedup factor</t>
        </is>
      </c>
      <c r="B49" s="25" t="n">
        <v>0.1</v>
      </c>
      <c r="C49" s="25" t="n">
        <v>0.12</v>
      </c>
      <c r="D49" s="25" t="n">
        <v>0.14</v>
      </c>
      <c r="E49" s="25" t="n">
        <v>0.16</v>
      </c>
      <c r="F49" s="25" t="n">
        <v>0.18</v>
      </c>
      <c r="H49" s="22" t="inlineStr">
        <is>
          <t>Dedup factor for users active across multiple models.</t>
        </is>
      </c>
    </row>
    <row r="50">
      <c r="A50" s="20" t="inlineStr">
        <is>
          <t>Brand marketing base ($ / year)</t>
        </is>
      </c>
      <c r="B50" s="24" t="n">
        <v>18000</v>
      </c>
      <c r="C50" s="24" t="n">
        <v>36000</v>
      </c>
      <c r="D50" s="24" t="n">
        <v>54000</v>
      </c>
      <c r="E50" s="24" t="n">
        <v>72000</v>
      </c>
      <c r="F50" s="24" t="n">
        <v>96000</v>
      </c>
      <c r="H50" s="22" t="inlineStr">
        <is>
          <t>Brand awareness only: evergreen creative, organic social, PR, and community. Excludes paid acquisition (see CAC rows below).</t>
        </is>
      </c>
    </row>
    <row r="51">
      <c r="A51" s="20" t="inlineStr">
        <is>
          <t>Brand marketing variable (% of revenue)</t>
        </is>
      </c>
      <c r="B51" s="25" t="n">
        <v>0</v>
      </c>
      <c r="C51" s="25" t="n">
        <v>0.0025</v>
      </c>
      <c r="D51" s="25" t="n">
        <v>0.005</v>
      </c>
      <c r="E51" s="25" t="n">
        <v>0.0075</v>
      </c>
      <c r="F51" s="25" t="n">
        <v>0.01</v>
      </c>
      <c r="H51" s="22" t="inlineStr">
        <is>
          <t>Brand amplification only: creator activations and campaign top-ups tied to brand awareness. Excludes performance/attributable spend (see CAC rows).</t>
        </is>
      </c>
    </row>
    <row r="52">
      <c r="A52" s="20" t="inlineStr">
        <is>
          <t>Freelancers &amp; contractors ($ / year)</t>
        </is>
      </c>
      <c r="B52" s="24" t="n">
        <v>24000</v>
      </c>
      <c r="C52" s="24" t="n">
        <v>30000</v>
      </c>
      <c r="D52" s="24" t="n">
        <v>36000</v>
      </c>
      <c r="E52" s="24" t="n">
        <v>42000</v>
      </c>
      <c r="F52" s="24" t="n">
        <v>48000</v>
      </c>
      <c r="H52" s="22" t="inlineStr">
        <is>
          <t>Temporary specialist support across design, copy, analytics, and content/editorial production. Excludes ad operations payroll (see AVOD model).</t>
        </is>
      </c>
    </row>
    <row r="53">
      <c r="A53" s="20" t="inlineStr">
        <is>
          <t>AI tools &amp; automation ($ / year)</t>
        </is>
      </c>
      <c r="B53" s="24" t="n">
        <v>6000</v>
      </c>
      <c r="C53" s="24" t="n">
        <v>9000</v>
      </c>
      <c r="D53" s="24" t="n">
        <v>12000</v>
      </c>
      <c r="E53" s="24" t="n">
        <v>15000</v>
      </c>
      <c r="F53" s="24" t="n">
        <v>18000</v>
      </c>
      <c r="H53" s="22" t="inlineStr">
        <is>
          <t>Includes LLM/API usage, transcription, translation, and workflow automation tools.</t>
        </is>
      </c>
    </row>
    <row r="54">
      <c r="A54" s="20" t="inlineStr">
        <is>
          <t>Legal &amp; admin ($ / year)</t>
        </is>
      </c>
      <c r="B54" s="24" t="n">
        <v>7000</v>
      </c>
      <c r="C54" s="24" t="n">
        <v>7500</v>
      </c>
      <c r="D54" s="24" t="n">
        <v>8000</v>
      </c>
      <c r="E54" s="24" t="n">
        <v>8500</v>
      </c>
      <c r="F54" s="24" t="n">
        <v>9000</v>
      </c>
      <c r="H54" s="22" t="inlineStr">
        <is>
          <t>Includes legal support, accounting, tax filing, compliance tools, and admin overhead.</t>
        </is>
      </c>
    </row>
    <row r="55"/>
    <row r="56"/>
    <row r="57"/>
    <row r="58">
      <c r="A58" s="17" t="inlineStr">
        <is>
          <t>7 - SVOD MODEL CONFIG</t>
        </is>
      </c>
      <c r="B58" s="18" t="n"/>
      <c r="C58" s="18" t="n"/>
      <c r="D58" s="18" t="n"/>
      <c r="E58" s="18" t="n"/>
      <c r="F58" s="18" t="n"/>
      <c r="G58" s="18" t="n"/>
      <c r="H58" s="18" t="n"/>
    </row>
    <row r="59">
      <c r="A59" s="19" t="inlineStr">
        <is>
          <t>Parameter</t>
        </is>
      </c>
      <c r="B59" s="19" t="inlineStr">
        <is>
          <t>Year 1</t>
        </is>
      </c>
      <c r="C59" s="19" t="inlineStr">
        <is>
          <t>Year 2</t>
        </is>
      </c>
      <c r="D59" s="19" t="inlineStr">
        <is>
          <t>Year 3</t>
        </is>
      </c>
      <c r="E59" s="19" t="inlineStr">
        <is>
          <t>Year 4</t>
        </is>
      </c>
      <c r="F59" s="19" t="inlineStr">
        <is>
          <t>Year 5</t>
        </is>
      </c>
      <c r="G59" s="18" t="n"/>
      <c r="H59" s="19" t="inlineStr">
        <is>
          <t>SVOD-only drivers</t>
        </is>
      </c>
    </row>
    <row r="60">
      <c r="A60" s="20" t="inlineStr">
        <is>
          <t>Enable SVOD model (1=yes, 0=no)</t>
        </is>
      </c>
      <c r="B60" s="24" t="n">
        <v>1</v>
      </c>
      <c r="C60" s="24" t="n">
        <v>1</v>
      </c>
      <c r="D60" s="24" t="n">
        <v>1</v>
      </c>
      <c r="E60" s="24" t="n">
        <v>1</v>
      </c>
      <c r="F60" s="24" t="n">
        <v>1</v>
      </c>
      <c r="H60" s="22" t="inlineStr">
        <is>
          <t>Master toggle.</t>
        </is>
      </c>
    </row>
    <row r="61">
      <c r="A61" s="20" t="inlineStr">
        <is>
          <t>SVOD CAC ($ / gross add)</t>
        </is>
      </c>
      <c r="B61" s="24" t="n">
        <v>12</v>
      </c>
      <c r="C61" s="24" t="n">
        <v>16</v>
      </c>
      <c r="D61" s="24" t="n">
        <v>20</v>
      </c>
      <c r="E61" s="24" t="n">
        <v>24</v>
      </c>
      <c r="F61" s="24" t="n">
        <v>28</v>
      </c>
      <c r="H61" s="22" t="inlineStr">
        <is>
          <t>Performance/attributable spend only (paid social, search, install campaigns). Brand costs carried separately in Shared Opex.</t>
        </is>
      </c>
    </row>
    <row r="62">
      <c r="A62" s="20" t="inlineStr">
        <is>
          <t>SVOD platform take rate (blended)</t>
        </is>
      </c>
      <c r="B62" s="28">
        <f>'Platform Config'!B97</f>
        <v/>
      </c>
      <c r="C62" s="28">
        <f>'Platform Config'!C97</f>
        <v/>
      </c>
      <c r="D62" s="28">
        <f>'Platform Config'!D97</f>
        <v/>
      </c>
      <c r="E62" s="28">
        <f>'Platform Config'!E97</f>
        <v/>
      </c>
      <c r="F62" s="28">
        <f>'Platform Config'!F97</f>
        <v/>
      </c>
      <c r="H62" s="22" t="inlineStr">
        <is>
          <t>Weighted-average store take rate from Distribution Mix section. Override to fixed % to model a single-store scenario.</t>
        </is>
      </c>
    </row>
    <row r="63">
      <c r="A63" s="20" t="inlineStr">
        <is>
          <t>Intra-year growth weight (0 = back-loaded, 1 = front-loaded)</t>
        </is>
      </c>
      <c r="B63" s="27" t="n">
        <v>0.35</v>
      </c>
      <c r="C63" s="27" t="n">
        <v>0.5</v>
      </c>
      <c r="D63" s="27" t="n">
        <v>0.6</v>
      </c>
      <c r="E63" s="27" t="n">
        <v>0.7</v>
      </c>
      <c r="F63" s="27" t="n">
        <v>0.8</v>
      </c>
      <c r="H63" s="22" t="inlineStr">
        <is>
          <t>Intra-year averaging.</t>
        </is>
      </c>
    </row>
    <row r="64">
      <c r="A64" s="20" t="inlineStr">
        <is>
          <t>SVOD CDN variable rate ($ / viewing hour)</t>
        </is>
      </c>
      <c r="B64" s="31" t="n">
        <v>0.08</v>
      </c>
      <c r="C64" s="31" t="n">
        <v>0.07000000000000001</v>
      </c>
      <c r="D64" s="31" t="n">
        <v>0.06</v>
      </c>
      <c r="E64" s="31" t="n">
        <v>0.055</v>
      </c>
      <c r="F64" s="31" t="n">
        <v>0.05</v>
      </c>
      <c r="H64" s="22" t="inlineStr">
        <is>
          <t>Usage cost.</t>
        </is>
      </c>
    </row>
    <row r="65">
      <c r="A65" s="17" t="inlineStr">
        <is>
          <t>8 - AVOD MODEL CONFIG</t>
        </is>
      </c>
      <c r="B65" s="18" t="n"/>
      <c r="C65" s="18" t="n"/>
      <c r="D65" s="18" t="n"/>
      <c r="E65" s="18" t="n"/>
      <c r="F65" s="18" t="n"/>
      <c r="G65" s="18" t="n"/>
      <c r="H65" s="18" t="n"/>
    </row>
    <row r="66">
      <c r="A66" s="19" t="inlineStr">
        <is>
          <t>Parameter</t>
        </is>
      </c>
      <c r="B66" s="19" t="inlineStr">
        <is>
          <t>Year 1</t>
        </is>
      </c>
      <c r="C66" s="19" t="inlineStr">
        <is>
          <t>Year 2</t>
        </is>
      </c>
      <c r="D66" s="19" t="inlineStr">
        <is>
          <t>Year 3</t>
        </is>
      </c>
      <c r="E66" s="19" t="inlineStr">
        <is>
          <t>Year 4</t>
        </is>
      </c>
      <c r="F66" s="19" t="inlineStr">
        <is>
          <t>Year 5</t>
        </is>
      </c>
      <c r="G66" s="18" t="n"/>
      <c r="H66" s="19" t="inlineStr">
        <is>
          <t>AVOD-only drivers</t>
        </is>
      </c>
    </row>
    <row r="67">
      <c r="A67" s="20" t="inlineStr">
        <is>
          <t>Enable AVOD model (1=yes, 0=no)</t>
        </is>
      </c>
      <c r="B67" s="24" t="n">
        <v>1</v>
      </c>
      <c r="C67" s="24" t="n">
        <v>1</v>
      </c>
      <c r="D67" s="24" t="n">
        <v>1</v>
      </c>
      <c r="E67" s="24" t="n">
        <v>1</v>
      </c>
      <c r="F67" s="24" t="n">
        <v>1</v>
      </c>
      <c r="H67" s="22" t="inlineStr">
        <is>
          <t>Master toggle.</t>
        </is>
      </c>
    </row>
    <row r="68">
      <c r="A68" s="20" t="inlineStr">
        <is>
          <t>AVOD paid acquisition cost ($ / gross MAU add)</t>
        </is>
      </c>
      <c r="B68" s="29" t="n">
        <v>0.8</v>
      </c>
      <c r="C68" s="29" t="n">
        <v>0.9</v>
      </c>
      <c r="D68" s="29" t="n">
        <v>1</v>
      </c>
      <c r="E68" s="29" t="n">
        <v>1.1</v>
      </c>
      <c r="F68" s="29" t="n">
        <v>1.2</v>
      </c>
      <c r="H68" s="22" t="inlineStr">
        <is>
          <t>Performance/attributable spend only. Brand costs carried separately in Shared Opex.</t>
        </is>
      </c>
    </row>
    <row r="69">
      <c r="A69" s="20" t="inlineStr">
        <is>
          <t>AVOD fill-rate growth uplift (pp vs Y1 baseline)</t>
        </is>
      </c>
      <c r="B69" s="25" t="n">
        <v>0</v>
      </c>
      <c r="C69" s="25" t="n">
        <v>0.03</v>
      </c>
      <c r="D69" s="25" t="n">
        <v>0.06</v>
      </c>
      <c r="E69" s="25" t="n">
        <v>0.09</v>
      </c>
      <c r="F69" s="25" t="n">
        <v>0.12</v>
      </c>
      <c r="H69" s="22" t="inlineStr">
        <is>
          <t>Cumulative uplift.</t>
        </is>
      </c>
    </row>
    <row r="70">
      <c r="A70" s="20" t="inlineStr">
        <is>
          <t>AVOD fill-rate cap</t>
        </is>
      </c>
      <c r="B70" s="25" t="n">
        <v>0.45</v>
      </c>
      <c r="C70" s="25" t="n">
        <v>0.45</v>
      </c>
      <c r="D70" s="25" t="n">
        <v>0.45</v>
      </c>
      <c r="E70" s="25" t="n">
        <v>0.45</v>
      </c>
      <c r="F70" s="25" t="n">
        <v>0.45</v>
      </c>
      <c r="H70" s="22" t="inlineStr">
        <is>
          <t>Horror-adjusted ceiling, well below generic OTT (60-70%). Applied conservatively to all inventory (programmatic + direct-sold). Direct-sold fill is likely higher in practice; this gives a downside floor on total ad revenue.</t>
        </is>
      </c>
    </row>
    <row r="71">
      <c r="A71" s="20" t="inlineStr">
        <is>
          <t>AVOD MAU path (all years)</t>
        </is>
      </c>
      <c r="B71" s="24" t="n">
        <v>10000</v>
      </c>
      <c r="C71" s="24" t="n">
        <v>30000</v>
      </c>
      <c r="D71" s="24" t="n">
        <v>65000</v>
      </c>
      <c r="E71" s="24" t="n">
        <v>115000</v>
      </c>
      <c r="F71" s="24" t="n">
        <v>175000</v>
      </c>
      <c r="H71" s="22" t="inlineStr">
        <is>
          <t>Free monthly audience targets. Anchored to a MENA horror content audience estimated at 1.5-2x the paying SVOD TAM (roughly ~320-570K total free viewers off a 212-283K paying TAM assumption); Y5 175K = ~30-40% reach of that pool. Conservative vs US free-to-pay ratios (5-10x) given MENA AVOD infrastructure immaturity. Adjust to model different growth scenarios.</t>
        </is>
      </c>
    </row>
    <row r="72">
      <c r="A72" s="20" t="inlineStr">
        <is>
          <t>AVOD CDN variable rate ($ / viewing hour)</t>
        </is>
      </c>
      <c r="B72" s="31" t="n">
        <v>0.06</v>
      </c>
      <c r="C72" s="31" t="n">
        <v>0.055</v>
      </c>
      <c r="D72" s="31" t="n">
        <v>0.05</v>
      </c>
      <c r="E72" s="31" t="n">
        <v>0.045</v>
      </c>
      <c r="F72" s="31" t="n">
        <v>0.04</v>
      </c>
      <c r="H72" s="22" t="inlineStr">
        <is>
          <t>Usage cost.</t>
        </is>
      </c>
    </row>
    <row r="73">
      <c r="A73" s="17" t="inlineStr">
        <is>
          <t>9 - TVOD MODEL CONFIG</t>
        </is>
      </c>
      <c r="B73" s="18" t="n"/>
      <c r="C73" s="18" t="n"/>
      <c r="D73" s="18" t="n"/>
      <c r="E73" s="18" t="n"/>
      <c r="F73" s="18" t="n"/>
      <c r="G73" s="18" t="n"/>
      <c r="H73" s="18" t="n"/>
    </row>
    <row r="74">
      <c r="A74" s="19" t="inlineStr">
        <is>
          <t>Parameter</t>
        </is>
      </c>
      <c r="B74" s="19" t="inlineStr">
        <is>
          <t>Year 1</t>
        </is>
      </c>
      <c r="C74" s="19" t="inlineStr">
        <is>
          <t>Year 2</t>
        </is>
      </c>
      <c r="D74" s="19" t="inlineStr">
        <is>
          <t>Year 3</t>
        </is>
      </c>
      <c r="E74" s="19" t="inlineStr">
        <is>
          <t>Year 4</t>
        </is>
      </c>
      <c r="F74" s="19" t="inlineStr">
        <is>
          <t>Year 5</t>
        </is>
      </c>
      <c r="G74" s="18" t="n"/>
      <c r="H74" s="19" t="inlineStr">
        <is>
          <t>TVOD-only drivers</t>
        </is>
      </c>
    </row>
    <row r="75">
      <c r="A75" s="20" t="inlineStr">
        <is>
          <t>Enable TVOD model (1=yes, 0=no)</t>
        </is>
      </c>
      <c r="B75" s="24" t="n">
        <v>1</v>
      </c>
      <c r="C75" s="24" t="n">
        <v>1</v>
      </c>
      <c r="D75" s="24" t="n">
        <v>1</v>
      </c>
      <c r="E75" s="24" t="n">
        <v>1</v>
      </c>
      <c r="F75" s="24" t="n">
        <v>1</v>
      </c>
      <c r="H75" s="22" t="inlineStr">
        <is>
          <t>Master toggle.</t>
        </is>
      </c>
    </row>
    <row r="76">
      <c r="A76" s="20" t="inlineStr">
        <is>
          <t>TVOD CDN variable rate ($ / viewing hour)</t>
        </is>
      </c>
      <c r="B76" s="31" t="n">
        <v>0.1</v>
      </c>
      <c r="C76" s="31" t="n">
        <v>0.09</v>
      </c>
      <c r="D76" s="31" t="n">
        <v>0.08</v>
      </c>
      <c r="E76" s="31" t="n">
        <v>0.07000000000000001</v>
      </c>
      <c r="F76" s="31" t="n">
        <v>0.065</v>
      </c>
      <c r="H76" s="22" t="inlineStr">
        <is>
          <t>Usage cost.</t>
        </is>
      </c>
    </row>
    <row r="77"/>
    <row r="78"/>
    <row r="79"/>
    <row r="80">
      <c r="A80" s="20" t="inlineStr">
        <is>
          <t>TVOD user acquisition cost ($ / gross add)</t>
        </is>
      </c>
      <c r="B80" s="29" t="n">
        <v>1.5</v>
      </c>
      <c r="C80" s="29" t="n">
        <v>1.5</v>
      </c>
      <c r="D80" s="29" t="n">
        <v>1.2</v>
      </c>
      <c r="E80" s="29" t="n">
        <v>1.2</v>
      </c>
      <c r="F80" s="29" t="n">
        <v>1</v>
      </c>
      <c r="H80" s="22" t="inlineStr">
        <is>
          <t>Performance/attributable spend only. Brand costs carried separately in Shared Opex.</t>
        </is>
      </c>
    </row>
    <row r="81"/>
    <row r="82">
      <c r="A82" s="17" t="inlineStr">
        <is>
          <t>10 - DISTRIBUTION MIX &amp; STORE ECONOMICS</t>
        </is>
      </c>
      <c r="B82" s="18" t="n"/>
      <c r="C82" s="18" t="n"/>
      <c r="D82" s="18" t="n"/>
      <c r="E82" s="18" t="n"/>
      <c r="F82" s="18" t="n"/>
      <c r="G82" s="18" t="n"/>
      <c r="H82" s="18" t="n"/>
    </row>
    <row r="83">
      <c r="A83" s="19" t="inlineStr">
        <is>
          <t>Channel</t>
        </is>
      </c>
      <c r="B83" s="19" t="inlineStr">
        <is>
          <t>Year 1</t>
        </is>
      </c>
      <c r="C83" s="19" t="inlineStr">
        <is>
          <t>Year 2</t>
        </is>
      </c>
      <c r="D83" s="19" t="inlineStr">
        <is>
          <t>Year 3</t>
        </is>
      </c>
      <c r="E83" s="19" t="inlineStr">
        <is>
          <t>Year 4</t>
        </is>
      </c>
      <c r="F83" s="19" t="inlineStr">
        <is>
          <t>Year 5</t>
        </is>
      </c>
      <c r="G83" s="18" t="n"/>
      <c r="H83" s="19" t="inlineStr">
        <is>
          <t>Subscription allocation and platform fee implications</t>
        </is>
      </c>
    </row>
    <row r="84">
      <c r="A84" s="20" t="inlineStr">
        <is>
          <t>Web / Direct (% of subscriptions)</t>
        </is>
      </c>
      <c r="B84" s="25" t="n">
        <v>0.4</v>
      </c>
      <c r="C84" s="25" t="n">
        <v>0.38</v>
      </c>
      <c r="D84" s="25" t="n">
        <v>0.35</v>
      </c>
      <c r="E84" s="25" t="n">
        <v>0.33</v>
      </c>
      <c r="F84" s="25" t="n">
        <v>0.3</v>
      </c>
      <c r="H84" s="22" t="inlineStr">
        <is>
          <t>Stripe AE / PayTabs / Telr (UAE) / Moyasar (KSA). Lowest effective take rate. Drive web sign-up first to reduce in-app fees. Ref: stripe.com/ae/pricing | telr.com/pricing | moyasar.com/en/pricing</t>
        </is>
      </c>
    </row>
    <row r="85">
      <c r="A85" s="20" t="inlineStr">
        <is>
          <t>iOS App Store (% of subscriptions)</t>
        </is>
      </c>
      <c r="B85" s="25" t="n">
        <v>0.35</v>
      </c>
      <c r="C85" s="25" t="n">
        <v>0.35</v>
      </c>
      <c r="D85" s="25" t="n">
        <v>0.35</v>
      </c>
      <c r="E85" s="25" t="n">
        <v>0.33</v>
      </c>
      <c r="F85" s="25" t="n">
        <v>0.33</v>
      </c>
      <c r="H85" s="22" t="inlineStr">
        <is>
          <t>Strong in GCC where Apple ecosystem dominates. SBP (15%) applies while total App Store gross &lt; USD 1M/yr (developer-level, prior-year test). 17+ age gate limits store discovery in GCC storefronts. Rate step-up modelled in take rate rows below. Ref: developer.apple.com/app-store/small-business-program</t>
        </is>
      </c>
    </row>
    <row r="86">
      <c r="A86" s="20" t="inlineStr">
        <is>
          <t>Google Play (% of subscriptions)</t>
        </is>
      </c>
      <c r="B86" s="25" t="n">
        <v>0.2</v>
      </c>
      <c r="C86" s="25" t="n">
        <v>0.22</v>
      </c>
      <c r="D86" s="25" t="n">
        <v>0.25</v>
      </c>
      <c r="E86" s="25" t="n">
        <v>0.28</v>
      </c>
      <c r="F86" s="25" t="n">
        <v>0.3</v>
      </c>
      <c r="H86" s="22" t="inlineStr">
        <is>
          <t>Android dominant in Levant and North Africa (60-70% device share). Google Play subscriptions: 15% flat on subscription products (policy updated Jan 2022). Current as of March 2026, subject to change. Ref: support.google.com/googleplay/android-developer/answer/112622</t>
        </is>
      </c>
    </row>
    <row r="87">
      <c r="A87" s="20" t="inlineStr">
        <is>
          <t>Smart TV &amp; OTT devices (% of subscriptions)</t>
        </is>
      </c>
      <c r="B87" s="25" t="n">
        <v>0.05</v>
      </c>
      <c r="C87" s="25" t="n">
        <v>0.05</v>
      </c>
      <c r="D87" s="25" t="n">
        <v>0.05</v>
      </c>
      <c r="E87" s="25" t="n">
        <v>0.06</v>
      </c>
      <c r="F87" s="25" t="n">
        <v>0.07000000000000001</v>
      </c>
      <c r="H87" s="22" t="inlineStr">
        <is>
          <t>MENA-relevant: Samsung Tizen (dominant GCC/KSA) 30%, LG webOS 30%, Apple TV tvOS (follows iOS rate), Android TV / Google TV on Sony/TCL/Hisense (follows Google Play 15%). Roku and Amazon Fire TV excluded — negligible MENA presence. GCC users frequently sign up via web and access via TV app, reducing effective in-app billing share. Ref: developer.samsung.com/smarttv | webostv.developer.lge.com/distribute</t>
        </is>
      </c>
    </row>
    <row r="88">
      <c r="A88" s="20" t="inlineStr">
        <is>
          <t>Distribution mix total (must = 100%)</t>
        </is>
      </c>
      <c r="B88" s="28">
        <f>B84+B85+B86+B87</f>
        <v/>
      </c>
      <c r="C88" s="28">
        <f>C84+C85+C86+C87</f>
        <v/>
      </c>
      <c r="D88" s="28">
        <f>D84+D85+D86+D87</f>
        <v/>
      </c>
      <c r="E88" s="28">
        <f>E84+E85+E86+E87</f>
        <v/>
      </c>
      <c r="F88" s="28">
        <f>F84+F85+F86+F87</f>
        <v/>
      </c>
      <c r="H88" s="22" t="inlineStr">
        <is>
          <t>Validation only. If any year is not 100%, rebalance rows 84-87.</t>
        </is>
      </c>
    </row>
    <row r="89"/>
    <row r="90">
      <c r="A90" s="17" t="inlineStr">
        <is>
          <t>Effective channel take rates (override if deals change)</t>
        </is>
      </c>
      <c r="B90" s="18" t="n"/>
      <c r="C90" s="18" t="n"/>
      <c r="D90" s="18" t="n"/>
      <c r="E90" s="18" t="n"/>
      <c r="F90" s="18" t="n"/>
      <c r="G90" s="18" t="n"/>
      <c r="H90" s="18" t="n"/>
    </row>
    <row r="91">
      <c r="A91" s="19" t="inlineStr">
        <is>
          <t>Channel take rate</t>
        </is>
      </c>
      <c r="B91" s="19" t="inlineStr">
        <is>
          <t>Year 1</t>
        </is>
      </c>
      <c r="C91" s="19" t="inlineStr">
        <is>
          <t>Year 2</t>
        </is>
      </c>
      <c r="D91" s="19" t="inlineStr">
        <is>
          <t>Year 3</t>
        </is>
      </c>
      <c r="E91" s="19" t="inlineStr">
        <is>
          <t>Year 4</t>
        </is>
      </c>
      <c r="F91" s="19" t="inlineStr">
        <is>
          <t>Year 5</t>
        </is>
      </c>
      <c r="G91" s="18" t="n"/>
      <c r="H91" s="19" t="inlineStr">
        <is>
          <t>Platform fee applied against gross subscription / TVOD revenue</t>
        </is>
      </c>
    </row>
    <row r="92">
      <c r="A92" s="20" t="inlineStr">
        <is>
          <t>Web / Direct take rate</t>
        </is>
      </c>
      <c r="B92" s="25" t="n">
        <v>0.035</v>
      </c>
      <c r="C92" s="25" t="n">
        <v>0.03</v>
      </c>
      <c r="D92" s="25" t="n">
        <v>0.03</v>
      </c>
      <c r="E92" s="25" t="n">
        <v>0.028</v>
      </c>
      <c r="F92" s="25" t="n">
        <v>0.025</v>
      </c>
      <c r="H92" s="22" t="inlineStr">
        <is>
          <t>Stripe MENA: ~2.9% + USD 0.30 fixed (effective ~3.0-3.5% at low volume, declining with scale). Local gateways (Telr, PayTabs, Moyasar) 2.5-3.0%. Currency conversion uplift (+0.5pp) included. Ref: stripe.com/ae/pricing | telr.com/pricing | moyasar.com/en/pricing</t>
        </is>
      </c>
    </row>
    <row r="93">
      <c r="A93" s="20" t="inlineStr">
        <is>
          <t>iOS App Store take rate</t>
        </is>
      </c>
      <c r="B93" s="25" t="n">
        <v>0.15</v>
      </c>
      <c r="C93" s="25" t="n">
        <v>0.15</v>
      </c>
      <c r="D93" s="25" t="n">
        <v>0.15</v>
      </c>
      <c r="E93" s="25" t="n">
        <v>0.22</v>
      </c>
      <c r="F93" s="25" t="n">
        <v>0.22</v>
      </c>
      <c r="H93" s="22" t="inlineStr">
        <is>
          <t>Y1-Y3: 15% Apple SBP (App Store gross &lt; USD 1M/yr prior-year test — Y2 iOS gross ~USD 490K, Y3 ~USD 1.2M crosses threshold). Y4-Y5: SBP no longer applies. Standard tier: 30% new subs (&lt; 12 months) + 15% recurring (12+ months). With ~5.3% monthly SVOD churn at Y4, ~48% of subs are new → blended 0.48*30% + 0.52*15% = ~22%. External Link Account Entitlement (reader apps) is conditional and requires Apple approval; do not assume in-app link-out or IAP bypass. Ref: developer.apple.com/app-store/small-business-program | developer.apple.com/documentation/storekit/in-app-purchase/subscriptions-and-offers/ | developer.apple.com/support/reader-apps/</t>
        </is>
      </c>
    </row>
    <row r="94">
      <c r="A94" s="20" t="inlineStr">
        <is>
          <t>Google Play take rate</t>
        </is>
      </c>
      <c r="B94" s="25" t="n">
        <v>0.15</v>
      </c>
      <c r="C94" s="25" t="n">
        <v>0.15</v>
      </c>
      <c r="D94" s="25" t="n">
        <v>0.15</v>
      </c>
      <c r="E94" s="25" t="n">
        <v>0.15</v>
      </c>
      <c r="F94" s="25" t="n">
        <v>0.15</v>
      </c>
      <c r="H94" s="22" t="inlineStr">
        <is>
          <t>Google Play subscriptions: 15% flat under current policy (updated Jan 2022). Model holds 15% Y1-Y5 as a working assumption, subject to change. Ref: support.google.com/googleplay/android-developer/answer/112622 | android-developers.googleblog.com/2022/01/revenue-share-for-subscriptions.html</t>
        </is>
      </c>
    </row>
    <row r="95">
      <c r="A95" s="20" t="inlineStr">
        <is>
          <t>Smart TV &amp; OTT take rate</t>
        </is>
      </c>
      <c r="B95" s="25" t="n">
        <v>0.2</v>
      </c>
      <c r="C95" s="25" t="n">
        <v>0.2</v>
      </c>
      <c r="D95" s="25" t="n">
        <v>0.2</v>
      </c>
      <c r="E95" s="25" t="n">
        <v>0.2</v>
      </c>
      <c r="F95" s="25" t="n">
        <v>0.2</v>
      </c>
      <c r="H95" s="22" t="inlineStr">
        <is>
          <t>MENA-relevant: Samsung Tizen 30% (developer.samsung.com/smarttv), LG webOS 30% (webostv.developer.lge.com/distribute), Apple TV tvOS follows iOS take rate row above, Android TV / Google TV follows Google Play 15%. Blended ~20% reflects partial web-billing bypass on Samsung/LG in GCC. Roku and Amazon Fire TV excluded.</t>
        </is>
      </c>
    </row>
    <row r="96"/>
    <row r="97">
      <c r="A97" s="20" t="inlineStr">
        <is>
          <t>Blended platform take rate</t>
        </is>
      </c>
      <c r="B97" s="28">
        <f>ROUND(B84*B92+B85*B93+B86*B94+B87*B95,4)</f>
        <v/>
      </c>
      <c r="C97" s="28">
        <f>ROUND(C84*C92+C85*C93+C86*C94+C87*C95,4)</f>
        <v/>
      </c>
      <c r="D97" s="28">
        <f>ROUND(D84*D92+D85*D93+D86*D94+D87*D95,4)</f>
        <v/>
      </c>
      <c r="E97" s="28">
        <f>ROUND(E84*E92+E85*E93+E86*E94+E87*E95,4)</f>
        <v/>
      </c>
      <c r="F97" s="28">
        <f>ROUND(F84*F92+F85*F93+F86*F94+F87*F95,4)</f>
        <v/>
      </c>
      <c r="H97" s="22" t="inlineStr">
        <is>
          <t>Weighted-average platform take. Referenced by SVOD payment processing row and TVOD net revenue formula.</t>
        </is>
      </c>
    </row>
    <row r="98"/>
    <row r="99"/>
    <row r="100">
      <c r="A100" s="17" t="inlineStr">
        <is>
          <t>11 - SCENARIO SENSITIVITY (ADJUSTMENT VS BASE)</t>
        </is>
      </c>
      <c r="B100" s="18" t="n"/>
      <c r="C100" s="18" t="n"/>
      <c r="D100" s="18" t="n"/>
      <c r="E100" s="18" t="n"/>
      <c r="F100" s="18" t="n"/>
      <c r="G100" s="18" t="n"/>
      <c r="H100" s="18" t="n"/>
    </row>
    <row r="101">
      <c r="A101" s="19" t="inlineStr">
        <is>
          <t>Driver</t>
        </is>
      </c>
      <c r="B101" s="19" t="inlineStr">
        <is>
          <t>Year 1</t>
        </is>
      </c>
      <c r="C101" s="19" t="inlineStr">
        <is>
          <t>Year 2</t>
        </is>
      </c>
      <c r="D101" s="19" t="inlineStr">
        <is>
          <t>Year 3</t>
        </is>
      </c>
      <c r="E101" s="19" t="inlineStr">
        <is>
          <t>Year 4</t>
        </is>
      </c>
      <c r="F101" s="19" t="inlineStr">
        <is>
          <t>Year 5</t>
        </is>
      </c>
      <c r="G101" s="18" t="n"/>
      <c r="H101" s="19" t="inlineStr">
        <is>
          <t>All defaults = 0</t>
        </is>
      </c>
    </row>
    <row r="102">
      <c r="A102" s="20" t="inlineStr">
        <is>
          <t>SVOD ARPU adjustment</t>
        </is>
      </c>
      <c r="B102" s="25" t="n">
        <v>0</v>
      </c>
      <c r="C102" s="25" t="n">
        <v>0</v>
      </c>
      <c r="D102" s="25" t="n">
        <v>0</v>
      </c>
      <c r="E102" s="25" t="n">
        <v>0</v>
      </c>
      <c r="F102" s="25" t="n">
        <v>0</v>
      </c>
    </row>
    <row r="103">
      <c r="A103" s="20" t="inlineStr">
        <is>
          <t>SVOD churn adjustment (pp)</t>
        </is>
      </c>
      <c r="B103" s="25" t="n">
        <v>0</v>
      </c>
      <c r="C103" s="25" t="n">
        <v>0</v>
      </c>
      <c r="D103" s="25" t="n">
        <v>0</v>
      </c>
      <c r="E103" s="25" t="n">
        <v>0</v>
      </c>
      <c r="F103" s="25" t="n">
        <v>0</v>
      </c>
    </row>
    <row r="104">
      <c r="A104" s="20" t="inlineStr">
        <is>
          <t>AVOD ad-yield adjustment</t>
        </is>
      </c>
      <c r="B104" s="25" t="n">
        <v>0</v>
      </c>
      <c r="C104" s="25" t="n">
        <v>0</v>
      </c>
      <c r="D104" s="25" t="n">
        <v>0</v>
      </c>
      <c r="E104" s="25" t="n">
        <v>0</v>
      </c>
      <c r="F104" s="25" t="n">
        <v>0</v>
      </c>
    </row>
    <row r="105">
      <c r="A105" s="20" t="inlineStr">
        <is>
          <t>AVOD fill-rate adjustment (pp)</t>
        </is>
      </c>
      <c r="B105" s="25" t="n">
        <v>0</v>
      </c>
      <c r="C105" s="25" t="n">
        <v>0</v>
      </c>
      <c r="D105" s="25" t="n">
        <v>0</v>
      </c>
      <c r="E105" s="25" t="n">
        <v>0</v>
      </c>
      <c r="F105" s="25" t="n">
        <v>0</v>
      </c>
    </row>
    <row r="106">
      <c r="A106" s="20" t="inlineStr">
        <is>
          <t>Model-specific cost adjustment</t>
        </is>
      </c>
      <c r="B106" s="25" t="n">
        <v>0</v>
      </c>
      <c r="C106" s="25" t="n">
        <v>0</v>
      </c>
      <c r="D106" s="25" t="n">
        <v>0</v>
      </c>
      <c r="E106" s="25" t="n">
        <v>0</v>
      </c>
      <c r="F106" s="25" t="n">
        <v>0</v>
      </c>
    </row>
    <row r="107">
      <c r="A107" s="20" t="inlineStr">
        <is>
          <t>Shared opex adjustment</t>
        </is>
      </c>
      <c r="B107" s="25" t="n">
        <v>0</v>
      </c>
      <c r="C107" s="25" t="n">
        <v>0</v>
      </c>
      <c r="D107" s="25" t="n">
        <v>0</v>
      </c>
      <c r="E107" s="25" t="n">
        <v>0</v>
      </c>
      <c r="F107" s="25" t="n">
        <v>0</v>
      </c>
    </row>
    <row r="108"/>
    <row r="109">
      <c r="A109" s="17" t="inlineStr">
        <is>
          <t>11A - EFFECTIVE VALUES (Y5 REFERENCE)</t>
        </is>
      </c>
      <c r="B109" s="18" t="n"/>
      <c r="C109" s="18" t="n"/>
      <c r="D109" s="18" t="n"/>
      <c r="E109" s="18" t="n"/>
      <c r="F109" s="18" t="n"/>
      <c r="G109" s="18" t="n"/>
      <c r="H109" s="18" t="n"/>
    </row>
    <row r="110">
      <c r="A110" s="19" t="inlineStr">
        <is>
          <t>Metric</t>
        </is>
      </c>
      <c r="B110" s="19" t="inlineStr">
        <is>
          <t>Base</t>
        </is>
      </c>
      <c r="C110" s="19" t="inlineStr">
        <is>
          <t>Adjusted</t>
        </is>
      </c>
      <c r="D110" s="19" t="inlineStr"/>
      <c r="E110" s="19" t="inlineStr"/>
      <c r="F110" s="19" t="inlineStr"/>
      <c r="G110" s="18" t="n"/>
      <c r="H110" s="19" t="inlineStr">
        <is>
          <t>Derived from base workbook values</t>
        </is>
      </c>
    </row>
    <row r="111">
      <c r="A111" t="inlineStr">
        <is>
          <t>SVOD ARPU (Y5)</t>
        </is>
      </c>
      <c r="B111" s="32">
        <f>'SVOD Model'!F19</f>
        <v/>
      </c>
      <c r="C111" s="32">
        <f>B111*(1+F102)</f>
        <v/>
      </c>
    </row>
    <row r="112">
      <c r="A112" t="inlineStr">
        <is>
          <t>SVOD monthly churn (Y5)</t>
        </is>
      </c>
      <c r="B112" s="33">
        <f>'SVOD Model'!F8</f>
        <v/>
      </c>
      <c r="C112" s="33">
        <f>B112+F103</f>
        <v/>
      </c>
    </row>
    <row r="113">
      <c r="A113" t="inlineStr">
        <is>
          <t>AVOD effective net ad yield (Y5)</t>
        </is>
      </c>
      <c r="B113" s="32">
        <f>'AVOD Model'!F43</f>
        <v/>
      </c>
      <c r="C113" s="32">
        <f>B113*(1+F104)</f>
        <v/>
      </c>
    </row>
    <row r="114"/>
    <row r="115">
      <c r="A115" s="17" t="inlineStr">
        <is>
          <t>11B - PROJECTED OUTPUTS (LINEAR APPROXIMATION)</t>
        </is>
      </c>
      <c r="B115" s="18" t="n"/>
      <c r="C115" s="18" t="n"/>
      <c r="D115" s="18" t="n"/>
      <c r="E115" s="18" t="n"/>
      <c r="F115" s="18" t="n"/>
      <c r="G115" s="18" t="n"/>
      <c r="H115" s="18" t="n"/>
    </row>
    <row r="116">
      <c r="A116" s="19" t="inlineStr">
        <is>
          <t>Metric</t>
        </is>
      </c>
      <c r="B116" s="19" t="inlineStr">
        <is>
          <t>Year 1</t>
        </is>
      </c>
      <c r="C116" s="19" t="inlineStr">
        <is>
          <t>Year 2</t>
        </is>
      </c>
      <c r="D116" s="19" t="inlineStr">
        <is>
          <t>Year 3</t>
        </is>
      </c>
      <c r="E116" s="19" t="inlineStr">
        <is>
          <t>Year 4</t>
        </is>
      </c>
      <c r="F116" s="19" t="inlineStr">
        <is>
          <t>Year 5</t>
        </is>
      </c>
      <c r="G116" s="18" t="n"/>
      <c r="H116" s="19" t="inlineStr">
        <is>
          <t>Linear approximation around base case inputs</t>
        </is>
      </c>
    </row>
    <row r="117">
      <c r="A117" s="20" t="inlineStr">
        <is>
          <t>Revenue (approx.)</t>
        </is>
      </c>
      <c r="B117" s="34">
        <f>'Consolidated'!B9*(1+0.4*B102+0.3*B104)</f>
        <v/>
      </c>
      <c r="C117" s="34">
        <f>'Consolidated'!C9*(1+0.4*C102+0.3*C104)</f>
        <v/>
      </c>
      <c r="D117" s="34">
        <f>'Consolidated'!D9*(1+0.4*D102+0.3*D104)</f>
        <v/>
      </c>
      <c r="E117" s="34">
        <f>'Consolidated'!E9*(1+0.4*E102+0.3*E104)</f>
        <v/>
      </c>
      <c r="F117" s="34">
        <f>'Consolidated'!F9*(1+0.4*F102+0.3*F104)</f>
        <v/>
      </c>
    </row>
    <row r="118">
      <c r="A118" s="20" t="inlineStr">
        <is>
          <t>Shared opex (approx.)</t>
        </is>
      </c>
      <c r="B118" s="34">
        <f>'Consolidated'!B33*(1+B107)</f>
        <v/>
      </c>
      <c r="C118" s="34">
        <f>'Consolidated'!C33*(1+C107)</f>
        <v/>
      </c>
      <c r="D118" s="34">
        <f>'Consolidated'!D33*(1+D107)</f>
        <v/>
      </c>
      <c r="E118" s="34">
        <f>'Consolidated'!E33*(1+E107)</f>
        <v/>
      </c>
      <c r="F118" s="34">
        <f>'Consolidated'!F33*(1+F107)</f>
        <v/>
      </c>
    </row>
    <row r="119">
      <c r="A119" s="20" t="inlineStr">
        <is>
          <t>Model-specific costs (approx.)</t>
        </is>
      </c>
      <c r="B119" s="34">
        <f>'Consolidated'!B40*(1+B106)</f>
        <v/>
      </c>
      <c r="C119" s="34">
        <f>'Consolidated'!C40*(1+C106)</f>
        <v/>
      </c>
      <c r="D119" s="34">
        <f>'Consolidated'!D40*(1+D106)</f>
        <v/>
      </c>
      <c r="E119" s="34">
        <f>'Consolidated'!E40*(1+E106)</f>
        <v/>
      </c>
      <c r="F119" s="34">
        <f>'Consolidated'!F40*(1+F106)</f>
        <v/>
      </c>
    </row>
    <row r="120">
      <c r="A120" s="20" t="inlineStr">
        <is>
          <t>EBITDA (approx.)</t>
        </is>
      </c>
      <c r="B120" s="34">
        <f>B117-B118-B119</f>
        <v/>
      </c>
      <c r="C120" s="34">
        <f>C117-C118-C119</f>
        <v/>
      </c>
      <c r="D120" s="34">
        <f>D117-D118-D119</f>
        <v/>
      </c>
      <c r="E120" s="34">
        <f>E117-E118-E119</f>
        <v/>
      </c>
      <c r="F120" s="34">
        <f>F117-F118-F119</f>
        <v/>
      </c>
    </row>
    <row r="121"/>
    <row r="122">
      <c r="A122" s="20" t="inlineStr">
        <is>
          <t>Net after fees (approx.)</t>
        </is>
      </c>
      <c r="B122" s="34">
        <f>B120-B39*(B118+B119)-B40*MAX(0,B120)</f>
        <v/>
      </c>
      <c r="C122" s="34">
        <f>C120-C39*(C118+C119)-C40*MAX(0,C120)</f>
        <v/>
      </c>
      <c r="D122" s="34">
        <f>D120-D39*(D118+D119)-D40*MAX(0,D120)</f>
        <v/>
      </c>
      <c r="E122" s="34">
        <f>E120-E39*(E118+E119)-E40*MAX(0,E120)</f>
        <v/>
      </c>
      <c r="F122" s="34">
        <f>F120-F39*(F118+F119)-F40*MAX(0,F120)</f>
        <v/>
      </c>
    </row>
    <row r="123">
      <c r="A123" s="20" t="inlineStr">
        <is>
          <t>Owner P&amp;L incl content (approx.)</t>
        </is>
      </c>
      <c r="B123" s="34">
        <f>B122-'Consolidated'!B32</f>
        <v/>
      </c>
      <c r="C123" s="34">
        <f>C122-'Consolidated'!C32</f>
        <v/>
      </c>
      <c r="D123" s="34">
        <f>D122-'Consolidated'!D32</f>
        <v/>
      </c>
      <c r="E123" s="34">
        <f>E122-'Consolidated'!E32</f>
        <v/>
      </c>
      <c r="F123" s="34">
        <f>F122-'Consolidated'!F32</f>
        <v/>
      </c>
    </row>
    <row r="124">
      <c r="A124" s="20" t="inlineStr">
        <is>
          <t>Owner cash injection needed (approx.)</t>
        </is>
      </c>
      <c r="B124" s="34">
        <f>MAX(0,-B123)</f>
        <v/>
      </c>
      <c r="C124" s="34">
        <f>MAX(0,-C123)</f>
        <v/>
      </c>
      <c r="D124" s="34">
        <f>MAX(0,-D123)</f>
        <v/>
      </c>
      <c r="E124" s="34">
        <f>MAX(0,-E123)</f>
        <v/>
      </c>
      <c r="F124" s="34">
        <f>MAX(0,-F123)</f>
        <v/>
      </c>
    </row>
    <row r="125"/>
    <row r="126">
      <c r="A126" s="17" t="inlineStr">
        <is>
          <t>11C - UNIT SENSITIVITIES (Y5)</t>
        </is>
      </c>
      <c r="B126" s="18" t="n"/>
      <c r="C126" s="18" t="n"/>
      <c r="D126" s="18" t="n"/>
      <c r="E126" s="18" t="n"/>
      <c r="F126" s="18" t="n"/>
      <c r="G126" s="18" t="n"/>
      <c r="H126" s="18" t="n"/>
    </row>
    <row r="127">
      <c r="A127" s="19" t="inlineStr">
        <is>
          <t>Sensitivity</t>
        </is>
      </c>
      <c r="B127" s="19" t="inlineStr">
        <is>
          <t>Impact</t>
        </is>
      </c>
      <c r="C127" s="19" t="inlineStr"/>
      <c r="D127" s="19" t="inlineStr"/>
      <c r="E127" s="19" t="inlineStr"/>
      <c r="F127" s="19" t="inlineStr"/>
      <c r="G127" s="18" t="n"/>
      <c r="H127" s="19" t="inlineStr">
        <is>
          <t>Approximate deltas</t>
        </is>
      </c>
    </row>
    <row r="128">
      <c r="A128" t="inlineStr">
        <is>
          <t>+$1 SVOD ARPU impact on Y5 revenue</t>
        </is>
      </c>
      <c r="B128" s="35">
        <f>'SVOD Model'!F13*12</f>
        <v/>
      </c>
    </row>
    <row r="129">
      <c r="A129" t="inlineStr">
        <is>
          <t>+$1 AVOD net ad-yield impact on Y5 revenue</t>
        </is>
      </c>
      <c r="B129" s="35">
        <f>'AVOD Model'!F19/1000</f>
        <v/>
      </c>
    </row>
    <row r="130">
      <c r="A130" t="inlineStr">
        <is>
          <t>+1pp AVOD fill rate impact on Y5 revenue</t>
        </is>
      </c>
      <c r="B130" s="35">
        <f>'AVOD Model'!F17*0.01*'AVOD Model'!F43/1000</f>
        <v/>
      </c>
    </row>
    <row r="131">
      <c r="A131" t="inlineStr">
        <is>
          <t>+1% CAC impact on Y5 opex</t>
        </is>
      </c>
      <c r="B131" s="35">
        <f>0.01*('Consolidated'!F24+'Consolidated'!F25)</f>
        <v/>
      </c>
    </row>
    <row r="132">
      <c r="A132" t="inlineStr">
        <is>
          <t>+1% shared opex impact on Y5 EBITDA</t>
        </is>
      </c>
      <c r="B132" s="35">
        <f>-0.01*'Consolidated'!F33</f>
        <v/>
      </c>
    </row>
    <row r="133">
      <c r="A133" t="inlineStr">
        <is>
          <t>+1% model-specific opex impact on Y5 EBITDA</t>
        </is>
      </c>
      <c r="B133" s="35">
        <f>-0.01*'Consolidated'!F40</f>
        <v/>
      </c>
    </row>
    <row r="134"/>
    <row r="135">
      <c r="A135" s="17" t="inlineStr">
        <is>
          <t>11D - METHODOLOGY NOTES</t>
        </is>
      </c>
      <c r="B135" s="18" t="n"/>
      <c r="C135" s="18" t="n"/>
      <c r="D135" s="18" t="n"/>
      <c r="E135" s="18" t="n"/>
      <c r="F135" s="18" t="n"/>
      <c r="G135" s="18" t="n"/>
      <c r="H135" s="18" t="n"/>
    </row>
    <row r="136"/>
    <row r="137">
      <c r="A137" s="20" t="inlineStr">
        <is>
          <t>This section gives fast directional sensitivity, not a full re-simulation.</t>
        </is>
      </c>
    </row>
    <row r="138">
      <c r="A138" s="20" t="inlineStr">
        <is>
          <t>For decision-grade changes, adjust inputs in sections 1-10 above and read Consolidated/Cash Flow outputs.</t>
        </is>
      </c>
    </row>
    <row r="139">
      <c r="A139" s="20" t="inlineStr">
        <is>
          <t>Revenue approximation weights: SVOD 40%, AVOD 30%, structural blend 30%. TVOD excluded (minor contribution at current scale).</t>
        </is>
      </c>
    </row>
    <row r="140">
      <c r="A140" s="20" t="inlineStr">
        <is>
          <t>All scenario inputs are additive/multiplicative deltas around current base assumptions.</t>
        </is>
      </c>
    </row>
    <row r="141">
      <c r="A141" s="20" t="inlineStr">
        <is>
          <t>High-churn scenario watchpoint: Y1 churn at 7-8%/mo (annualized ~60-65% gross attrition) is material. Regional benchmarks: GCC 4%/mo, Levant 6%/mo, North Africa 7%/mo. Y1 GCC-only blended is approx 4.25%/mo. Blended churn increases as Levant and North Africa phase in during Years 2-4 (blended rate rises, it does not taper). Model Y1 SVOD sub counts with a 7-8% assumption if early engagement data is weak.</t>
        </is>
      </c>
    </row>
    <row r="142">
      <c r="A142" s="20" t="inlineStr">
        <is>
          <t>Content cost stress: 2x content licensing in Y1 (e.g., catalog expansion or renegotiation) reduces net P&amp;L by approximately the Y1 licensing estimate. Run sensitivity via Platform Config row 17.</t>
        </is>
      </c>
    </row>
    <row r="143">
      <c r="A143" s="17" t="inlineStr">
        <is>
          <t>12 - CATALOG BRAND ALIGNMENT</t>
        </is>
      </c>
      <c r="B143" s="18" t="n"/>
      <c r="C143" s="18" t="n"/>
      <c r="D143" s="18" t="n"/>
      <c r="E143" s="18" t="n"/>
      <c r="F143" s="18" t="n"/>
      <c r="G143" s="18" t="n"/>
      <c r="H143" s="18" t="n"/>
    </row>
    <row r="144">
      <c r="A144" s="19" t="inlineStr">
        <is>
          <t>Metric</t>
        </is>
      </c>
      <c r="B144" s="19" t="inlineStr">
        <is>
          <t>Count / Value</t>
        </is>
      </c>
      <c r="C144" s="19" t="inlineStr"/>
      <c r="D144" s="19" t="inlineStr">
        <is>
          <t>Notes</t>
        </is>
      </c>
      <c r="E144" s="18" t="n"/>
      <c r="F144" s="18" t="n"/>
      <c r="G144" s="18" t="n"/>
      <c r="H144" s="19" t="inlineStr">
        <is>
          <t>Notes</t>
        </is>
      </c>
    </row>
    <row r="145">
      <c r="A145" s="20" t="inlineStr">
        <is>
          <t>On-brand titles (horror / slasher / terror / ghost / supernatural)</t>
        </is>
      </c>
      <c r="B145" s="36" t="n">
        <v>173</v>
      </c>
      <c r="D145" s="20" t="inlineStr">
        <is>
          <t>Hardcoded from catalog audit. These are the titles that drive subscriber value. Section 2 row 14 links here — effective library = on-brand count only. Grows at 50 additions/year with no automatic cap; titles are periodically retired based on performance review and acquisition strategy.</t>
        </is>
      </c>
    </row>
    <row r="146">
      <c r="A146" s="20" t="inlineStr">
        <is>
          <t>Borderline titles (thriller or other with horror-adjacent categories)</t>
        </is>
      </c>
      <c r="B146" s="36" t="n">
        <v>7</v>
      </c>
      <c r="D146" s="20" t="inlineStr">
        <is>
          <t>Dark thrillers with slasher/terror/midnight-movies category override</t>
        </is>
      </c>
    </row>
    <row r="147">
      <c r="A147" s="20" t="inlineStr">
        <is>
          <t>Off-brand titles (crime / action / sci-fi / family / other)</t>
        </is>
      </c>
      <c r="B147" s="36" t="n">
        <v>72</v>
      </c>
      <c r="D147" s="20" t="inlineStr">
        <is>
          <t>Physically in catalog but excluded from effective library and subscriber value calculations. Still visible to subscribers, which creates the dilution churn penalty below.</t>
        </is>
      </c>
    </row>
    <row r="148">
      <c r="A148" s="20" t="inlineStr">
        <is>
          <t>Total classified titles</t>
        </is>
      </c>
      <c r="B148" s="37">
        <f>B145+B146+B147</f>
        <v/>
      </c>
      <c r="D148" s="20" t="inlineStr">
        <is>
          <t>Physical catalog total. The 79 non-on-brand titles (7 borderline + 72 off-brand) are present but do not count toward the subscriber value proposition.</t>
        </is>
      </c>
    </row>
    <row r="149">
      <c r="A149" s="20" t="inlineStr">
        <is>
          <t>Core brand focus (on-brand / total)</t>
        </is>
      </c>
      <c r="B149" s="33">
        <f>B145/B148</f>
        <v/>
      </c>
      <c r="D149" s="20" t="inlineStr">
        <is>
          <t>On-brand focus = 68.7%. Industry benchmark for niche platforms: &gt;=80% for strong retention. Improvement path: remove or de-shelf the 72 off-brand titles.</t>
        </is>
      </c>
    </row>
    <row r="150">
      <c r="A150" s="20" t="inlineStr">
        <is>
          <t>Brand-adjacent focus (on-brand + borderline / total)</t>
        </is>
      </c>
      <c r="B150" s="33">
        <f>(B145+B146)/B148</f>
        <v/>
      </c>
    </row>
    <row r="151"/>
    <row r="152">
      <c r="A152" s="20" t="inlineStr">
        <is>
          <t>Dilution churn multiplier sensitivity</t>
        </is>
      </c>
      <c r="B152" s="38" t="n">
        <v>0.2</v>
      </c>
      <c r="D152" s="20" t="inlineStr">
        <is>
          <t>Churn uplift factor per unit of off-brand share (assumption). At 0.20: a 100% off-brand catalog raises churn by 20% above base. SlasherPlay at 31.3% non-on-brand = +6.3% churn uplift. Stress-test sensitivity (e.g., 0.10-0.30) in B152.</t>
        </is>
      </c>
    </row>
    <row r="153">
      <c r="A153" s="20" t="inlineStr">
        <is>
          <t>Effective dilution churn multiplier (applied to SVOD base churn)</t>
        </is>
      </c>
      <c r="B153" s="39">
        <f>1+(1-B149)*B152</f>
        <v/>
      </c>
      <c r="D153" s="20" t="inlineStr">
        <is>
          <t>Auto-computed. This multiplier is applied to SVOD monthly churn. Edit sensitivity in B152 or title counts in B145:B147.</t>
        </is>
      </c>
    </row>
  </sheetData>
  <mergeCells count="10">
    <mergeCell ref="A139:H139"/>
    <mergeCell ref="B7:F7"/>
    <mergeCell ref="A140:H140"/>
    <mergeCell ref="B6:F6"/>
    <mergeCell ref="A137:H137"/>
    <mergeCell ref="A142:H142"/>
    <mergeCell ref="A138:H138"/>
    <mergeCell ref="B8:F8"/>
    <mergeCell ref="A141:H141"/>
    <mergeCell ref="B9:F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78A3C"/>
    <outlinePr summaryBelow="1" summaryRight="1"/>
    <pageSetUpPr/>
  </sheetPr>
  <dimension ref="A1:H103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PRISM - CONSOLIDATED P&amp;L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6" t="inlineStr">
        <is>
          <t>Integrated view across SVOD, AVOD, and TVOD with management and owner perspectives.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7" t="inlineStr">
        <is>
          <t>1 - REVENUE BY MODEL</t>
        </is>
      </c>
      <c r="B4" s="18" t="n"/>
      <c r="C4" s="18" t="n"/>
      <c r="D4" s="18" t="n"/>
      <c r="E4" s="18" t="n"/>
      <c r="F4" s="18" t="n"/>
      <c r="G4" s="18" t="n"/>
      <c r="H4" s="18" t="n"/>
    </row>
    <row r="5">
      <c r="A5" s="19" t="inlineStr">
        <is>
          <t>Metric</t>
        </is>
      </c>
      <c r="B5" s="19" t="inlineStr">
        <is>
          <t>Year 1</t>
        </is>
      </c>
      <c r="C5" s="19" t="inlineStr">
        <is>
          <t>Year 2</t>
        </is>
      </c>
      <c r="D5" s="19" t="inlineStr">
        <is>
          <t>Year 3</t>
        </is>
      </c>
      <c r="E5" s="19" t="inlineStr">
        <is>
          <t>Year 4</t>
        </is>
      </c>
      <c r="F5" s="19" t="inlineStr">
        <is>
          <t>Year 5</t>
        </is>
      </c>
      <c r="G5" s="18" t="n"/>
      <c r="H5" s="19" t="inlineStr">
        <is>
          <t>Notes</t>
        </is>
      </c>
    </row>
    <row r="6">
      <c r="A6" s="20" t="inlineStr">
        <is>
          <t>SVOD revenue</t>
        </is>
      </c>
      <c r="B6" s="34">
        <f>IF('Platform Config'!$B$60=1,'SVOD Model'!B28,0)</f>
        <v/>
      </c>
      <c r="C6" s="34">
        <f>IF('Platform Config'!$B$60=1,'SVOD Model'!C28,0)</f>
        <v/>
      </c>
      <c r="D6" s="34">
        <f>IF('Platform Config'!$B$60=1,'SVOD Model'!D28,0)</f>
        <v/>
      </c>
      <c r="E6" s="34">
        <f>IF('Platform Config'!$B$60=1,'SVOD Model'!E28,0)</f>
        <v/>
      </c>
      <c r="F6" s="34">
        <f>IF('Platform Config'!$B$60=1,'SVOD Model'!F28,0)</f>
        <v/>
      </c>
    </row>
    <row r="7">
      <c r="A7" s="20" t="inlineStr">
        <is>
          <t>AVOD revenue</t>
        </is>
      </c>
      <c r="B7" s="34">
        <f>IF('Platform Config'!$B$67=1,'AVOD Model'!B30,0)</f>
        <v/>
      </c>
      <c r="C7" s="34">
        <f>IF('Platform Config'!$B$67=1,'AVOD Model'!C30,0)</f>
        <v/>
      </c>
      <c r="D7" s="34">
        <f>IF('Platform Config'!$B$67=1,'AVOD Model'!D30,0)</f>
        <v/>
      </c>
      <c r="E7" s="34">
        <f>IF('Platform Config'!$B$67=1,'AVOD Model'!E30,0)</f>
        <v/>
      </c>
      <c r="F7" s="34">
        <f>IF('Platform Config'!$B$67=1,'AVOD Model'!F30,0)</f>
        <v/>
      </c>
    </row>
    <row r="8">
      <c r="A8" s="20" t="inlineStr">
        <is>
          <t>TVOD revenue</t>
        </is>
      </c>
      <c r="B8" s="34">
        <f>IF('Platform Config'!$B$75=1,'TVOD Model'!B31,0)</f>
        <v/>
      </c>
      <c r="C8" s="34">
        <f>IF('Platform Config'!$B$75=1,'TVOD Model'!C31,0)</f>
        <v/>
      </c>
      <c r="D8" s="34">
        <f>IF('Platform Config'!$B$75=1,'TVOD Model'!D31,0)</f>
        <v/>
      </c>
      <c r="E8" s="34">
        <f>IF('Platform Config'!$B$75=1,'TVOD Model'!E31,0)</f>
        <v/>
      </c>
      <c r="F8" s="34">
        <f>IF('Platform Config'!$B$75=1,'TVOD Model'!F31,0)</f>
        <v/>
      </c>
    </row>
    <row r="9">
      <c r="A9" s="40" t="inlineStr">
        <is>
          <t>TOTAL REVENUE</t>
        </is>
      </c>
      <c r="B9" s="41">
        <f>B6+B7+B8</f>
        <v/>
      </c>
      <c r="C9" s="41">
        <f>C6+C7+C8</f>
        <v/>
      </c>
      <c r="D9" s="41">
        <f>D6+D7+D8</f>
        <v/>
      </c>
      <c r="E9" s="41">
        <f>E6+E7+E8</f>
        <v/>
      </c>
      <c r="F9" s="41">
        <f>F6+F7+F8</f>
        <v/>
      </c>
    </row>
    <row r="10">
      <c r="A10" s="20" t="inlineStr">
        <is>
          <t>SVOD revenue share</t>
        </is>
      </c>
      <c r="B10" s="28">
        <f>IF(B9&gt;0,B6/B9,0)</f>
        <v/>
      </c>
      <c r="C10" s="28">
        <f>IF(C9&gt;0,C6/C9,0)</f>
        <v/>
      </c>
      <c r="D10" s="28">
        <f>IF(D9&gt;0,D6/D9,0)</f>
        <v/>
      </c>
      <c r="E10" s="28">
        <f>IF(E9&gt;0,E6/E9,0)</f>
        <v/>
      </c>
      <c r="F10" s="28">
        <f>IF(F9&gt;0,F6/F9,0)</f>
        <v/>
      </c>
    </row>
    <row r="11">
      <c r="A11" s="20" t="inlineStr">
        <is>
          <t>AVOD revenue share</t>
        </is>
      </c>
      <c r="B11" s="28">
        <f>IF(B9&gt;0,B7/B9,0)</f>
        <v/>
      </c>
      <c r="C11" s="28">
        <f>IF(C9&gt;0,C7/C9,0)</f>
        <v/>
      </c>
      <c r="D11" s="28">
        <f>IF(D9&gt;0,D7/D9,0)</f>
        <v/>
      </c>
      <c r="E11" s="28">
        <f>IF(E9&gt;0,E7/E9,0)</f>
        <v/>
      </c>
      <c r="F11" s="28">
        <f>IF(F9&gt;0,F7/F9,0)</f>
        <v/>
      </c>
    </row>
    <row r="12">
      <c r="A12" s="20" t="inlineStr">
        <is>
          <t>TVOD revenue share</t>
        </is>
      </c>
      <c r="B12" s="28">
        <f>IF(B9&gt;0,B8/B9,0)</f>
        <v/>
      </c>
      <c r="C12" s="28">
        <f>IF(C9&gt;0,C8/C9,0)</f>
        <v/>
      </c>
      <c r="D12" s="28">
        <f>IF(D9&gt;0,D8/D9,0)</f>
        <v/>
      </c>
      <c r="E12" s="28">
        <f>IF(E9&gt;0,E8/E9,0)</f>
        <v/>
      </c>
      <c r="F12" s="28">
        <f>IF(F9&gt;0,F8/F9,0)</f>
        <v/>
      </c>
    </row>
    <row r="13">
      <c r="A13" s="20" t="inlineStr">
        <is>
          <t>Note: SVOD revenue is gross (app-store fees ~11-13% flow as platform cost). AVOD and TVOD revenue is net of platform/transaction fees. This basis difference means SVOD's apparent revenue share is slightly overstated relative to net-retained economics.</t>
        </is>
      </c>
    </row>
    <row r="14">
      <c r="A14" s="17" t="inlineStr">
        <is>
          <t>2 - SHARED OPERATING COSTS</t>
        </is>
      </c>
      <c r="B14" s="18" t="n"/>
      <c r="C14" s="18" t="n"/>
      <c r="D14" s="18" t="n"/>
      <c r="E14" s="18" t="n"/>
      <c r="F14" s="18" t="n"/>
      <c r="G14" s="18" t="n"/>
      <c r="H14" s="18" t="n"/>
    </row>
    <row r="15">
      <c r="A15" s="19" t="inlineStr">
        <is>
          <t>Metric</t>
        </is>
      </c>
      <c r="B15" s="19" t="inlineStr">
        <is>
          <t>Year 1</t>
        </is>
      </c>
      <c r="C15" s="19" t="inlineStr">
        <is>
          <t>Year 2</t>
        </is>
      </c>
      <c r="D15" s="19" t="inlineStr">
        <is>
          <t>Year 3</t>
        </is>
      </c>
      <c r="E15" s="19" t="inlineStr">
        <is>
          <t>Year 4</t>
        </is>
      </c>
      <c r="F15" s="19" t="inlineStr">
        <is>
          <t>Year 5</t>
        </is>
      </c>
      <c r="G15" s="18" t="n"/>
      <c r="H15" s="19" t="inlineStr">
        <is>
          <t>Notes</t>
        </is>
      </c>
    </row>
    <row r="16">
      <c r="A16" s="20" t="inlineStr">
        <is>
          <t>Total platform users (overlap-adjusted)</t>
        </is>
      </c>
      <c r="B16" s="23">
        <f>ROUND((IF('Platform Config'!$B$60=1,'SVOD Model'!B6+'SVOD Model'!B21,0)+IF('Platform Config'!$B$67=1,'AVOD Model'!B6,0)+IF('Platform Config'!$B$75=1,'TVOD Model'!B6,0))*(1-'Platform Config'!B49),0)</f>
        <v/>
      </c>
      <c r="C16" s="23">
        <f>ROUND((IF('Platform Config'!$B$60=1,'SVOD Model'!C6+'SVOD Model'!C21,0)+IF('Platform Config'!$B$67=1,'AVOD Model'!C6,0)+IF('Platform Config'!$B$75=1,'TVOD Model'!C6,0))*(1-'Platform Config'!C49),0)</f>
        <v/>
      </c>
      <c r="D16" s="23">
        <f>ROUND((IF('Platform Config'!$B$60=1,'SVOD Model'!D6+'SVOD Model'!D21,0)+IF('Platform Config'!$B$67=1,'AVOD Model'!D6,0)+IF('Platform Config'!$B$75=1,'TVOD Model'!D6,0))*(1-'Platform Config'!D49),0)</f>
        <v/>
      </c>
      <c r="E16" s="23">
        <f>ROUND((IF('Platform Config'!$B$60=1,'SVOD Model'!E6+'SVOD Model'!E21,0)+IF('Platform Config'!$B$67=1,'AVOD Model'!E6,0)+IF('Platform Config'!$B$75=1,'TVOD Model'!E6,0))*(1-'Platform Config'!E49),0)</f>
        <v/>
      </c>
      <c r="F16" s="23">
        <f>ROUND((IF('Platform Config'!$B$60=1,'SVOD Model'!F6+'SVOD Model'!F21,0)+IF('Platform Config'!$B$67=1,'AVOD Model'!F6,0)+IF('Platform Config'!$B$75=1,'TVOD Model'!F6,0))*(1-'Platform Config'!F49),0)</f>
        <v/>
      </c>
    </row>
    <row r="17">
      <c r="A17" s="20" t="inlineStr">
        <is>
          <t>Total annual viewing hours</t>
        </is>
      </c>
      <c r="B17" s="23">
        <f>IF('Platform Config'!$B$60=1,'SVOD Model'!B15,0)+IF('Platform Config'!$B$67=1,'AVOD Model'!B9,0)+IF('Platform Config'!$B$75=1,'TVOD Model'!B13,0)</f>
        <v/>
      </c>
      <c r="C17" s="23">
        <f>IF('Platform Config'!$B$60=1,'SVOD Model'!C15,0)+IF('Platform Config'!$B$67=1,'AVOD Model'!C9,0)+IF('Platform Config'!$B$75=1,'TVOD Model'!C13,0)</f>
        <v/>
      </c>
      <c r="D17" s="23">
        <f>IF('Platform Config'!$B$60=1,'SVOD Model'!D15,0)+IF('Platform Config'!$B$67=1,'AVOD Model'!D9,0)+IF('Platform Config'!$B$75=1,'TVOD Model'!D13,0)</f>
        <v/>
      </c>
      <c r="E17" s="23">
        <f>IF('Platform Config'!$B$60=1,'SVOD Model'!E15,0)+IF('Platform Config'!$B$67=1,'AVOD Model'!E9,0)+IF('Platform Config'!$B$75=1,'TVOD Model'!E13,0)</f>
        <v/>
      </c>
      <c r="F17" s="23">
        <f>IF('Platform Config'!$B$60=1,'SVOD Model'!F15,0)+IF('Platform Config'!$B$67=1,'AVOD Model'!F9,0)+IF('Platform Config'!$B$75=1,'TVOD Model'!F13,0)</f>
        <v/>
      </c>
    </row>
    <row r="18"/>
    <row r="19"/>
    <row r="20"/>
    <row r="21">
      <c r="A21" s="20" t="inlineStr">
        <is>
          <t>Hosting infrastructure</t>
        </is>
      </c>
      <c r="B21" s="34">
        <f>ROUND('Platform Config'!B45+('Platform Config'!B46*B16/1000),0)</f>
        <v/>
      </c>
      <c r="C21" s="34">
        <f>ROUND('Platform Config'!C45+('Platform Config'!C46*C16/1000),0)</f>
        <v/>
      </c>
      <c r="D21" s="34">
        <f>ROUND('Platform Config'!D45+('Platform Config'!D46*D16/1000),0)</f>
        <v/>
      </c>
      <c r="E21" s="34">
        <f>ROUND('Platform Config'!E45+('Platform Config'!E46*E16/1000),0)</f>
        <v/>
      </c>
      <c r="F21" s="34">
        <f>ROUND('Platform Config'!F45+('Platform Config'!F46*F16/1000),0)</f>
        <v/>
      </c>
    </row>
    <row r="22">
      <c r="A22" s="20" t="inlineStr">
        <is>
          <t>Content operations</t>
        </is>
      </c>
      <c r="B22" s="34">
        <f>ROUND('Platform Config'!B47*'Platform Config'!B17,0)</f>
        <v/>
      </c>
      <c r="C22" s="34">
        <f>ROUND('Platform Config'!C47*'Platform Config'!C17,0)</f>
        <v/>
      </c>
      <c r="D22" s="34">
        <f>ROUND('Platform Config'!D47*'Platform Config'!D17,0)</f>
        <v/>
      </c>
      <c r="E22" s="34">
        <f>ROUND('Platform Config'!E47*'Platform Config'!E17,0)</f>
        <v/>
      </c>
      <c r="F22" s="34">
        <f>ROUND('Platform Config'!F47*'Platform Config'!F17,0)</f>
        <v/>
      </c>
    </row>
    <row r="23">
      <c r="A23" s="20" t="inlineStr">
        <is>
          <t>Customer support</t>
        </is>
      </c>
      <c r="B23" s="34">
        <f>ROUND('Platform Config'!B48*B16/1000,0)</f>
        <v/>
      </c>
      <c r="C23" s="34">
        <f>ROUND('Platform Config'!C48*C16/1000,0)</f>
        <v/>
      </c>
      <c r="D23" s="34">
        <f>ROUND('Platform Config'!D48*D16/1000,0)</f>
        <v/>
      </c>
      <c r="E23" s="34">
        <f>ROUND('Platform Config'!E48*E16/1000,0)</f>
        <v/>
      </c>
      <c r="F23" s="34">
        <f>ROUND('Platform Config'!F48*F16/1000,0)</f>
        <v/>
      </c>
    </row>
    <row r="24">
      <c r="A24" s="20" t="inlineStr">
        <is>
          <t>SVOD acquisition spend</t>
        </is>
      </c>
      <c r="B24" s="34">
        <f>IF('Platform Config'!$B$60=1,ROUND('Platform Config'!B61*'SVOD Model'!B12*(1-'SVOD Model'!B36),0),0)</f>
        <v/>
      </c>
      <c r="C24" s="34">
        <f>IF('Platform Config'!$B$60=1,ROUND('Platform Config'!C61*'SVOD Model'!C12*(1-'SVOD Model'!C36),0),0)</f>
        <v/>
      </c>
      <c r="D24" s="34">
        <f>IF('Platform Config'!$B$60=1,ROUND('Platform Config'!D61*'SVOD Model'!D12*(1-'SVOD Model'!D36),0),0)</f>
        <v/>
      </c>
      <c r="E24" s="34">
        <f>IF('Platform Config'!$B$60=1,ROUND('Platform Config'!E61*'SVOD Model'!E12*(1-'SVOD Model'!E36),0),0)</f>
        <v/>
      </c>
      <c r="F24" s="34">
        <f>IF('Platform Config'!$B$60=1,ROUND('Platform Config'!F61*'SVOD Model'!F12*(1-'SVOD Model'!F36),0),0)</f>
        <v/>
      </c>
    </row>
    <row r="25">
      <c r="A25" s="20" t="inlineStr">
        <is>
          <t>AVOD paid acquisition spend</t>
        </is>
      </c>
      <c r="B25" s="34">
        <f>IF('Platform Config'!$B$67=1,ROUND('Platform Config'!B68*'AVOD Model'!B11*'AVOD Model'!B12,0),0)</f>
        <v/>
      </c>
      <c r="C25" s="34">
        <f>IF('Platform Config'!$B$67=1,ROUND('Platform Config'!C68*'AVOD Model'!C11*'AVOD Model'!C12,0),0)</f>
        <v/>
      </c>
      <c r="D25" s="34">
        <f>IF('Platform Config'!$B$67=1,ROUND('Platform Config'!D68*'AVOD Model'!D11*'AVOD Model'!D12,0),0)</f>
        <v/>
      </c>
      <c r="E25" s="34">
        <f>IF('Platform Config'!$B$67=1,ROUND('Platform Config'!E68*'AVOD Model'!E11*'AVOD Model'!E12,0),0)</f>
        <v/>
      </c>
      <c r="F25" s="34">
        <f>IF('Platform Config'!$B$67=1,ROUND('Platform Config'!F68*'AVOD Model'!F11*'AVOD Model'!F12,0),0)</f>
        <v/>
      </c>
    </row>
    <row r="26"/>
    <row r="27">
      <c r="A27" s="20" t="inlineStr">
        <is>
          <t>Brand marketing</t>
        </is>
      </c>
      <c r="B27" s="34">
        <f>ROUND('Platform Config'!B50+('Platform Config'!B51*B9),0)</f>
        <v/>
      </c>
      <c r="C27" s="34">
        <f>ROUND('Platform Config'!C50+('Platform Config'!C51*C9),0)</f>
        <v/>
      </c>
      <c r="D27" s="34">
        <f>ROUND('Platform Config'!D50+('Platform Config'!D51*D9),0)</f>
        <v/>
      </c>
      <c r="E27" s="34">
        <f>ROUND('Platform Config'!E50+('Platform Config'!E51*E9),0)</f>
        <v/>
      </c>
      <c r="F27" s="34">
        <f>ROUND('Platform Config'!F50+('Platform Config'!F51*F9),0)</f>
        <v/>
      </c>
    </row>
    <row r="28">
      <c r="A28" s="20" t="inlineStr">
        <is>
          <t>Freelancers &amp; contractors</t>
        </is>
      </c>
      <c r="B28" s="34">
        <f>'Platform Config'!B52</f>
        <v/>
      </c>
      <c r="C28" s="34">
        <f>'Platform Config'!C52</f>
        <v/>
      </c>
      <c r="D28" s="34">
        <f>'Platform Config'!D52</f>
        <v/>
      </c>
      <c r="E28" s="34">
        <f>'Platform Config'!E52</f>
        <v/>
      </c>
      <c r="F28" s="34">
        <f>'Platform Config'!F52</f>
        <v/>
      </c>
    </row>
    <row r="29">
      <c r="A29" s="20" t="inlineStr">
        <is>
          <t>AI tools &amp; automation</t>
        </is>
      </c>
      <c r="B29" s="34">
        <f>'Platform Config'!B53</f>
        <v/>
      </c>
      <c r="C29" s="34">
        <f>'Platform Config'!C53</f>
        <v/>
      </c>
      <c r="D29" s="34">
        <f>'Platform Config'!D53</f>
        <v/>
      </c>
      <c r="E29" s="34">
        <f>'Platform Config'!E53</f>
        <v/>
      </c>
      <c r="F29" s="34">
        <f>'Platform Config'!F53</f>
        <v/>
      </c>
    </row>
    <row r="30">
      <c r="A30" s="20" t="inlineStr">
        <is>
          <t>Legal &amp; admin</t>
        </is>
      </c>
      <c r="B30" s="34">
        <f>'Platform Config'!B54</f>
        <v/>
      </c>
      <c r="C30" s="34">
        <f>'Platform Config'!C54</f>
        <v/>
      </c>
      <c r="D30" s="34">
        <f>'Platform Config'!D54</f>
        <v/>
      </c>
      <c r="E30" s="34">
        <f>'Platform Config'!E54</f>
        <v/>
      </c>
      <c r="F30" s="34">
        <f>'Platform Config'!F54</f>
        <v/>
      </c>
    </row>
    <row r="31"/>
    <row r="32">
      <c r="A32" s="20" t="inlineStr">
        <is>
          <t>Content licensing estimate (memo, excluded from opex)</t>
        </is>
      </c>
      <c r="B32" s="34">
        <f>'Content Catalog'!B8</f>
        <v/>
      </c>
      <c r="C32" s="34">
        <f>B32*(1+'Platform Config'!C16)+'Platform Config'!C15*('Content Catalog'!$B$8/'Content Catalog'!$B$5)</f>
        <v/>
      </c>
      <c r="D32" s="34">
        <f>C32*(1+'Platform Config'!D16)+'Platform Config'!D15*('Content Catalog'!$B$8/'Content Catalog'!$B$5)</f>
        <v/>
      </c>
      <c r="E32" s="34">
        <f>D32*(1+'Platform Config'!E16)+'Platform Config'!E15*('Content Catalog'!$B$8/'Content Catalog'!$B$5)</f>
        <v/>
      </c>
      <c r="F32" s="34">
        <f>E32*(1+'Platform Config'!F16)+'Platform Config'!F15*('Content Catalog'!$B$8/'Content Catalog'!$B$5)</f>
        <v/>
      </c>
      <c r="H32" s="22" t="inlineStr">
        <is>
          <t>Owner-view memo line.</t>
        </is>
      </c>
    </row>
    <row r="33">
      <c r="A33" s="40" t="inlineStr">
        <is>
          <t>TOTAL SHARED OPEX</t>
        </is>
      </c>
      <c r="B33" s="41">
        <f>SUM(B21:B25)+SUM(B27:B30)</f>
        <v/>
      </c>
      <c r="C33" s="41">
        <f>SUM(C21:C25)+SUM(C27:C30)</f>
        <v/>
      </c>
      <c r="D33" s="41">
        <f>SUM(D21:D25)+SUM(D27:D30)</f>
        <v/>
      </c>
      <c r="E33" s="41">
        <f>SUM(E21:E25)+SUM(E27:E30)</f>
        <v/>
      </c>
      <c r="F33" s="41">
        <f>SUM(F21:F25)+SUM(F27:F30)</f>
        <v/>
      </c>
    </row>
    <row r="34"/>
    <row r="35">
      <c r="A35" s="17" t="inlineStr">
        <is>
          <t>3 - MODEL-SPECIFIC COSTS</t>
        </is>
      </c>
      <c r="B35" s="18" t="n"/>
      <c r="C35" s="18" t="n"/>
      <c r="D35" s="18" t="n"/>
      <c r="E35" s="18" t="n"/>
      <c r="F35" s="18" t="n"/>
      <c r="G35" s="18" t="n"/>
      <c r="H35" s="18" t="n"/>
    </row>
    <row r="36">
      <c r="A36" s="19" t="inlineStr">
        <is>
          <t>Metric</t>
        </is>
      </c>
      <c r="B36" s="19" t="inlineStr">
        <is>
          <t>Year 1</t>
        </is>
      </c>
      <c r="C36" s="19" t="inlineStr">
        <is>
          <t>Year 2</t>
        </is>
      </c>
      <c r="D36" s="19" t="inlineStr">
        <is>
          <t>Year 3</t>
        </is>
      </c>
      <c r="E36" s="19" t="inlineStr">
        <is>
          <t>Year 4</t>
        </is>
      </c>
      <c r="F36" s="19" t="inlineStr">
        <is>
          <t>Year 5</t>
        </is>
      </c>
      <c r="G36" s="18" t="n"/>
      <c r="H36" s="19" t="inlineStr">
        <is>
          <t>Notes</t>
        </is>
      </c>
    </row>
    <row r="37">
      <c r="A37" s="20" t="inlineStr">
        <is>
          <t>SVOD-specific costs</t>
        </is>
      </c>
      <c r="B37" s="34">
        <f>IF('Platform Config'!$B$60=1,'SVOD Model'!B40,0)</f>
        <v/>
      </c>
      <c r="C37" s="34">
        <f>IF('Platform Config'!$B$60=1,'SVOD Model'!C40,0)</f>
        <v/>
      </c>
      <c r="D37" s="34">
        <f>IF('Platform Config'!$B$60=1,'SVOD Model'!D40,0)</f>
        <v/>
      </c>
      <c r="E37" s="34">
        <f>IF('Platform Config'!$B$60=1,'SVOD Model'!E40,0)</f>
        <v/>
      </c>
      <c r="F37" s="34">
        <f>IF('Platform Config'!$B$60=1,'SVOD Model'!F40,0)</f>
        <v/>
      </c>
    </row>
    <row r="38">
      <c r="A38" s="20" t="inlineStr">
        <is>
          <t>AVOD-specific costs</t>
        </is>
      </c>
      <c r="B38" s="34">
        <f>IF('Platform Config'!$B$67=1,'AVOD Model'!B38,0)</f>
        <v/>
      </c>
      <c r="C38" s="34">
        <f>IF('Platform Config'!$B$67=1,'AVOD Model'!C38,0)</f>
        <v/>
      </c>
      <c r="D38" s="34">
        <f>IF('Platform Config'!$B$67=1,'AVOD Model'!D38,0)</f>
        <v/>
      </c>
      <c r="E38" s="34">
        <f>IF('Platform Config'!$B$67=1,'AVOD Model'!E38,0)</f>
        <v/>
      </c>
      <c r="F38" s="34">
        <f>IF('Platform Config'!$B$67=1,'AVOD Model'!F38,0)</f>
        <v/>
      </c>
    </row>
    <row r="39">
      <c r="A39" s="20" t="inlineStr">
        <is>
          <t>TVOD-specific costs</t>
        </is>
      </c>
      <c r="B39" s="34">
        <f>IF('Platform Config'!$B$75=1,'TVOD Model'!B41,0)</f>
        <v/>
      </c>
      <c r="C39" s="34">
        <f>IF('Platform Config'!$B$75=1,'TVOD Model'!C41,0)</f>
        <v/>
      </c>
      <c r="D39" s="34">
        <f>IF('Platform Config'!$B$75=1,'TVOD Model'!D41,0)</f>
        <v/>
      </c>
      <c r="E39" s="34">
        <f>IF('Platform Config'!$B$75=1,'TVOD Model'!E41,0)</f>
        <v/>
      </c>
      <c r="F39" s="34">
        <f>IF('Platform Config'!$B$75=1,'TVOD Model'!F41,0)</f>
        <v/>
      </c>
    </row>
    <row r="40">
      <c r="A40" s="40" t="inlineStr">
        <is>
          <t>TOTAL MODEL-SPECIFIC COSTS</t>
        </is>
      </c>
      <c r="B40" s="41">
        <f>B37+B38+B39</f>
        <v/>
      </c>
      <c r="C40" s="41">
        <f>C37+C38+C39</f>
        <v/>
      </c>
      <c r="D40" s="41">
        <f>D37+D38+D39</f>
        <v/>
      </c>
      <c r="E40" s="41">
        <f>E37+E38+E39</f>
        <v/>
      </c>
      <c r="F40" s="41">
        <f>F37+F38+F39</f>
        <v/>
      </c>
    </row>
    <row r="41"/>
    <row r="42">
      <c r="A42" s="17" t="inlineStr">
        <is>
          <t>4 - CONSOLIDATED P&amp;L</t>
        </is>
      </c>
      <c r="B42" s="18" t="n"/>
      <c r="C42" s="18" t="n"/>
      <c r="D42" s="18" t="n"/>
      <c r="E42" s="18" t="n"/>
      <c r="F42" s="18" t="n"/>
      <c r="G42" s="18" t="n"/>
      <c r="H42" s="18" t="n"/>
    </row>
    <row r="43">
      <c r="A43" s="19" t="inlineStr">
        <is>
          <t>Metric</t>
        </is>
      </c>
      <c r="B43" s="19" t="inlineStr">
        <is>
          <t>Year 1</t>
        </is>
      </c>
      <c r="C43" s="19" t="inlineStr">
        <is>
          <t>Year 2</t>
        </is>
      </c>
      <c r="D43" s="19" t="inlineStr">
        <is>
          <t>Year 3</t>
        </is>
      </c>
      <c r="E43" s="19" t="inlineStr">
        <is>
          <t>Year 4</t>
        </is>
      </c>
      <c r="F43" s="19" t="inlineStr">
        <is>
          <t>Year 5</t>
        </is>
      </c>
      <c r="G43" s="18" t="n"/>
      <c r="H43" s="19" t="inlineStr">
        <is>
          <t>Notes</t>
        </is>
      </c>
    </row>
    <row r="44">
      <c r="A44" s="20" t="inlineStr">
        <is>
          <t>Total operating costs</t>
        </is>
      </c>
      <c r="B44" s="34">
        <f>B33+B40</f>
        <v/>
      </c>
      <c r="C44" s="34">
        <f>C33+C40</f>
        <v/>
      </c>
      <c r="D44" s="34">
        <f>D33+D40</f>
        <v/>
      </c>
      <c r="E44" s="34">
        <f>E33+E40</f>
        <v/>
      </c>
      <c r="F44" s="34">
        <f>F33+F40</f>
        <v/>
      </c>
    </row>
    <row r="45">
      <c r="A45" s="40" t="inlineStr">
        <is>
          <t>EBITDA (management view)</t>
        </is>
      </c>
      <c r="B45" s="41">
        <f>B9-B44</f>
        <v/>
      </c>
      <c r="C45" s="41">
        <f>C9-C44</f>
        <v/>
      </c>
      <c r="D45" s="41">
        <f>D9-D44</f>
        <v/>
      </c>
      <c r="E45" s="41">
        <f>E9-E44</f>
        <v/>
      </c>
      <c r="F45" s="41">
        <f>F9-F44</f>
        <v/>
      </c>
    </row>
    <row r="46">
      <c r="A46" s="20" t="inlineStr">
        <is>
          <t>EBITDA margin</t>
        </is>
      </c>
      <c r="B46" s="28">
        <f>IF(B9&gt;0,B45/B9,0)</f>
        <v/>
      </c>
      <c r="C46" s="28">
        <f>IF(C9&gt;0,C45/C9,0)</f>
        <v/>
      </c>
      <c r="D46" s="28">
        <f>IF(D9&gt;0,D45/D9,0)</f>
        <v/>
      </c>
      <c r="E46" s="28">
        <f>IF(E9&gt;0,E45/E9,0)</f>
        <v/>
      </c>
      <c r="F46" s="28">
        <f>IF(F9&gt;0,F45/F9,0)</f>
        <v/>
      </c>
    </row>
    <row r="47">
      <c r="A47" s="20" t="inlineStr">
        <is>
          <t>EBITDA incl. content licensing (owner view)</t>
        </is>
      </c>
      <c r="B47" s="34">
        <f>B45-B32</f>
        <v/>
      </c>
      <c r="C47" s="34">
        <f>C45-C32</f>
        <v/>
      </c>
      <c r="D47" s="34">
        <f>D45-D32</f>
        <v/>
      </c>
      <c r="E47" s="34">
        <f>E45-E32</f>
        <v/>
      </c>
      <c r="F47" s="34">
        <f>F45-F32</f>
        <v/>
      </c>
    </row>
    <row r="48">
      <c r="A48" s="17" t="inlineStr">
        <is>
          <t>5 - CULTSCALE FEES</t>
        </is>
      </c>
      <c r="B48" s="18" t="n"/>
      <c r="C48" s="18" t="n"/>
      <c r="D48" s="18" t="n"/>
      <c r="E48" s="18" t="n"/>
      <c r="F48" s="18" t="n"/>
      <c r="G48" s="18" t="n"/>
      <c r="H48" s="18" t="n"/>
    </row>
    <row r="49">
      <c r="A49" s="19" t="inlineStr">
        <is>
          <t>Metric</t>
        </is>
      </c>
      <c r="B49" s="19" t="inlineStr">
        <is>
          <t>Year 1</t>
        </is>
      </c>
      <c r="C49" s="19" t="inlineStr">
        <is>
          <t>Year 2</t>
        </is>
      </c>
      <c r="D49" s="19" t="inlineStr">
        <is>
          <t>Year 3</t>
        </is>
      </c>
      <c r="E49" s="19" t="inlineStr">
        <is>
          <t>Year 4</t>
        </is>
      </c>
      <c r="F49" s="19" t="inlineStr">
        <is>
          <t>Year 5</t>
        </is>
      </c>
      <c r="G49" s="18" t="n"/>
      <c r="H49" s="19" t="inlineStr">
        <is>
          <t>Notes</t>
        </is>
      </c>
    </row>
    <row r="50">
      <c r="A50" s="20" t="inlineStr">
        <is>
          <t>Opex management fee</t>
        </is>
      </c>
      <c r="B50" s="34">
        <f>IF('Platform Config'!B41&gt;0,MIN(ROUND((B33+B40)*'Platform Config'!B39,0),'Platform Config'!B41),ROUND((B33+B40)*'Platform Config'!B39,0))</f>
        <v/>
      </c>
      <c r="C50" s="34">
        <f>IF('Platform Config'!C41&gt;0,MIN(ROUND((C33+C40)*'Platform Config'!C39,0),'Platform Config'!C41),ROUND((C33+C40)*'Platform Config'!C39,0))</f>
        <v/>
      </c>
      <c r="D50" s="34">
        <f>IF('Platform Config'!D41&gt;0,MIN(ROUND((D33+D40)*'Platform Config'!D39,0),'Platform Config'!D41),ROUND((D33+D40)*'Platform Config'!D39,0))</f>
        <v/>
      </c>
      <c r="E50" s="34">
        <f>IF('Platform Config'!E41&gt;0,MIN(ROUND((E33+E40)*'Platform Config'!E39,0),'Platform Config'!E41),ROUND((E33+E40)*'Platform Config'!E39,0))</f>
        <v/>
      </c>
      <c r="F50" s="34">
        <f>IF('Platform Config'!F41&gt;0,MIN(ROUND((F33+F40)*'Platform Config'!F39,0),'Platform Config'!F41),ROUND((F33+F40)*'Platform Config'!F39,0))</f>
        <v/>
      </c>
      <c r="H50" s="22" t="inlineStr">
        <is>
          <t>Capped by PC row 41 if set.</t>
        </is>
      </c>
    </row>
    <row r="51">
      <c r="A51" s="20" t="inlineStr">
        <is>
          <t>Profit participation</t>
        </is>
      </c>
      <c r="B51" s="34">
        <f>ROUND(MAX(0,B45)*'Platform Config'!B40,0)</f>
        <v/>
      </c>
      <c r="C51" s="34">
        <f>ROUND(MAX(0,C45)*'Platform Config'!C40,0)</f>
        <v/>
      </c>
      <c r="D51" s="34">
        <f>ROUND(MAX(0,D45)*'Platform Config'!D40,0)</f>
        <v/>
      </c>
      <c r="E51" s="34">
        <f>ROUND(MAX(0,E45)*'Platform Config'!E40,0)</f>
        <v/>
      </c>
      <c r="F51" s="34">
        <f>ROUND(MAX(0,F45)*'Platform Config'!F40,0)</f>
        <v/>
      </c>
    </row>
    <row r="52">
      <c r="A52" s="20" t="inlineStr">
        <is>
          <t>Total fees</t>
        </is>
      </c>
      <c r="B52" s="34">
        <f>B50+B51</f>
        <v/>
      </c>
      <c r="C52" s="34">
        <f>C50+C51</f>
        <v/>
      </c>
      <c r="D52" s="34">
        <f>D50+D51</f>
        <v/>
      </c>
      <c r="E52" s="34">
        <f>E50+E51</f>
        <v/>
      </c>
      <c r="F52" s="34">
        <f>F50+F51</f>
        <v/>
      </c>
    </row>
    <row r="53">
      <c r="A53" s="20" t="inlineStr">
        <is>
          <t>Net P&amp;L after fees (opex view)</t>
        </is>
      </c>
      <c r="B53" s="34">
        <f>B45-B52</f>
        <v/>
      </c>
      <c r="C53" s="34">
        <f>C45-C52</f>
        <v/>
      </c>
      <c r="D53" s="34">
        <f>D45-D52</f>
        <v/>
      </c>
      <c r="E53" s="34">
        <f>E45-E52</f>
        <v/>
      </c>
      <c r="F53" s="34">
        <f>F45-F52</f>
        <v/>
      </c>
    </row>
    <row r="54">
      <c r="A54" s="40" t="inlineStr">
        <is>
          <t>Owner P&amp;L (full view incl. content licensing)</t>
        </is>
      </c>
      <c r="B54" s="41">
        <f>B53-B32</f>
        <v/>
      </c>
      <c r="C54" s="41">
        <f>C53-C32</f>
        <v/>
      </c>
      <c r="D54" s="41">
        <f>D53-D32</f>
        <v/>
      </c>
      <c r="E54" s="41">
        <f>E53-E32</f>
        <v/>
      </c>
      <c r="F54" s="41">
        <f>F53-F32</f>
        <v/>
      </c>
    </row>
    <row r="55">
      <c r="A55" s="17" t="inlineStr">
        <is>
          <t>6 - PER-MODEL CONTRIBUTION (ALLOCATED)</t>
        </is>
      </c>
      <c r="B55" s="18" t="n"/>
      <c r="C55" s="18" t="n"/>
      <c r="D55" s="18" t="n"/>
      <c r="E55" s="18" t="n"/>
      <c r="F55" s="18" t="n"/>
      <c r="G55" s="18" t="n"/>
      <c r="H55" s="18" t="n"/>
    </row>
    <row r="56">
      <c r="A56" s="19" t="inlineStr">
        <is>
          <t>Metric</t>
        </is>
      </c>
      <c r="B56" s="19" t="inlineStr">
        <is>
          <t>Year 1</t>
        </is>
      </c>
      <c r="C56" s="19" t="inlineStr">
        <is>
          <t>Year 2</t>
        </is>
      </c>
      <c r="D56" s="19" t="inlineStr">
        <is>
          <t>Year 3</t>
        </is>
      </c>
      <c r="E56" s="19" t="inlineStr">
        <is>
          <t>Year 4</t>
        </is>
      </c>
      <c r="F56" s="19" t="inlineStr">
        <is>
          <t>Year 5</t>
        </is>
      </c>
      <c r="G56" s="18" t="n"/>
      <c r="H56" s="19" t="inlineStr">
        <is>
          <t>Notes</t>
        </is>
      </c>
    </row>
    <row r="57">
      <c r="A57" s="20" t="inlineStr">
        <is>
          <t>Hours share - SVOD</t>
        </is>
      </c>
      <c r="B57" s="28">
        <f>IF(B17&gt;0,IF(B6&gt;0,'SVOD Model'!B15/B17,0),0)</f>
        <v/>
      </c>
      <c r="C57" s="28">
        <f>IF(C17&gt;0,IF(C6&gt;0,'SVOD Model'!C15/C17,0),0)</f>
        <v/>
      </c>
      <c r="D57" s="28">
        <f>IF(D17&gt;0,IF(D6&gt;0,'SVOD Model'!D15/D17,0),0)</f>
        <v/>
      </c>
      <c r="E57" s="28">
        <f>IF(E17&gt;0,IF(E6&gt;0,'SVOD Model'!E15/E17,0),0)</f>
        <v/>
      </c>
      <c r="F57" s="28">
        <f>IF(F17&gt;0,IF(F6&gt;0,'SVOD Model'!F15/F17,0),0)</f>
        <v/>
      </c>
    </row>
    <row r="58">
      <c r="A58" s="20" t="inlineStr">
        <is>
          <t>Hours share - AVOD</t>
        </is>
      </c>
      <c r="B58" s="28">
        <f>IF(B17&gt;0,IF(B7&gt;0,'AVOD Model'!B9/B17,0),0)</f>
        <v/>
      </c>
      <c r="C58" s="28">
        <f>IF(C17&gt;0,IF(C7&gt;0,'AVOD Model'!C9/C17,0),0)</f>
        <v/>
      </c>
      <c r="D58" s="28">
        <f>IF(D17&gt;0,IF(D7&gt;0,'AVOD Model'!D9/D17,0),0)</f>
        <v/>
      </c>
      <c r="E58" s="28">
        <f>IF(E17&gt;0,IF(E7&gt;0,'AVOD Model'!E9/E17,0),0)</f>
        <v/>
      </c>
      <c r="F58" s="28">
        <f>IF(F17&gt;0,IF(F7&gt;0,'AVOD Model'!F9/F17,0),0)</f>
        <v/>
      </c>
    </row>
    <row r="59">
      <c r="A59" s="20" t="inlineStr">
        <is>
          <t>Hours share - TVOD</t>
        </is>
      </c>
      <c r="B59" s="28">
        <f>IF(B17&gt;0,IF(B8&gt;0,'TVOD Model'!B13/B17,0),0)</f>
        <v/>
      </c>
      <c r="C59" s="28">
        <f>IF(C17&gt;0,IF(C8&gt;0,'TVOD Model'!C13/C17,0),0)</f>
        <v/>
      </c>
      <c r="D59" s="28">
        <f>IF(D17&gt;0,IF(D8&gt;0,'TVOD Model'!D13/D17,0),0)</f>
        <v/>
      </c>
      <c r="E59" s="28">
        <f>IF(E17&gt;0,IF(E8&gt;0,'TVOD Model'!E13/E17,0),0)</f>
        <v/>
      </c>
      <c r="F59" s="28">
        <f>IF(F17&gt;0,IF(F8&gt;0,'TVOD Model'!F13/F17,0),0)</f>
        <v/>
      </c>
    </row>
    <row r="60">
      <c r="A60" s="20" t="inlineStr">
        <is>
          <t>User share - SVOD</t>
        </is>
      </c>
      <c r="B60" s="28">
        <f>IF((IF('Platform Config'!$B$60=1,'SVOD Model'!B6+'SVOD Model'!B21,0)+IF('Platform Config'!$B$67=1,'AVOD Model'!B6,0)+IF('Platform Config'!$B$75=1,'TVOD Model'!B6,0))&gt;0,IF('Platform Config'!$B$60=1,('SVOD Model'!B6+'SVOD Model'!B21)/(IF('Platform Config'!$B$60=1,'SVOD Model'!B6+'SVOD Model'!B21,0)+IF('Platform Config'!$B$67=1,'AVOD Model'!B6,0)+IF('Platform Config'!$B$75=1,'TVOD Model'!B6,0)),0),0)</f>
        <v/>
      </c>
      <c r="C60" s="28">
        <f>IF((IF('Platform Config'!$B$60=1,'SVOD Model'!C6+'SVOD Model'!C21,0)+IF('Platform Config'!$B$67=1,'AVOD Model'!C6,0)+IF('Platform Config'!$B$75=1,'TVOD Model'!C6,0))&gt;0,IF('Platform Config'!$B$60=1,('SVOD Model'!C6+'SVOD Model'!C21)/(IF('Platform Config'!$B$60=1,'SVOD Model'!C6+'SVOD Model'!C21,0)+IF('Platform Config'!$B$67=1,'AVOD Model'!C6,0)+IF('Platform Config'!$B$75=1,'TVOD Model'!C6,0)),0),0)</f>
        <v/>
      </c>
      <c r="D60" s="28">
        <f>IF((IF('Platform Config'!$B$60=1,'SVOD Model'!D6+'SVOD Model'!D21,0)+IF('Platform Config'!$B$67=1,'AVOD Model'!D6,0)+IF('Platform Config'!$B$75=1,'TVOD Model'!D6,0))&gt;0,IF('Platform Config'!$B$60=1,('SVOD Model'!D6+'SVOD Model'!D21)/(IF('Platform Config'!$B$60=1,'SVOD Model'!D6+'SVOD Model'!D21,0)+IF('Platform Config'!$B$67=1,'AVOD Model'!D6,0)+IF('Platform Config'!$B$75=1,'TVOD Model'!D6,0)),0),0)</f>
        <v/>
      </c>
      <c r="E60" s="28">
        <f>IF((IF('Platform Config'!$B$60=1,'SVOD Model'!E6+'SVOD Model'!E21,0)+IF('Platform Config'!$B$67=1,'AVOD Model'!E6,0)+IF('Platform Config'!$B$75=1,'TVOD Model'!E6,0))&gt;0,IF('Platform Config'!$B$60=1,('SVOD Model'!E6+'SVOD Model'!E21)/(IF('Platform Config'!$B$60=1,'SVOD Model'!E6+'SVOD Model'!E21,0)+IF('Platform Config'!$B$67=1,'AVOD Model'!E6,0)+IF('Platform Config'!$B$75=1,'TVOD Model'!E6,0)),0),0)</f>
        <v/>
      </c>
      <c r="F60" s="28">
        <f>IF((IF('Platform Config'!$B$60=1,'SVOD Model'!F6+'SVOD Model'!F21,0)+IF('Platform Config'!$B$67=1,'AVOD Model'!F6,0)+IF('Platform Config'!$B$75=1,'TVOD Model'!F6,0))&gt;0,IF('Platform Config'!$B$60=1,('SVOD Model'!F6+'SVOD Model'!F21)/(IF('Platform Config'!$B$60=1,'SVOD Model'!F6+'SVOD Model'!F21,0)+IF('Platform Config'!$B$67=1,'AVOD Model'!F6,0)+IF('Platform Config'!$B$75=1,'TVOD Model'!F6,0)),0),0)</f>
        <v/>
      </c>
    </row>
    <row r="61">
      <c r="A61" s="20" t="inlineStr">
        <is>
          <t>User share - AVOD</t>
        </is>
      </c>
      <c r="B61" s="28">
        <f>IF((IF('Platform Config'!$B$60=1,'SVOD Model'!B6+'SVOD Model'!B21,0)+IF('Platform Config'!$B$67=1,'AVOD Model'!B6,0)+IF('Platform Config'!$B$75=1,'TVOD Model'!B6,0))&gt;0,IF('Platform Config'!$B$67=1,'AVOD Model'!B6/(IF('Platform Config'!$B$60=1,'SVOD Model'!B6+'SVOD Model'!B21,0)+IF('Platform Config'!$B$67=1,'AVOD Model'!B6,0)+IF('Platform Config'!$B$75=1,'TVOD Model'!B6,0)),0),0)</f>
        <v/>
      </c>
      <c r="C61" s="28">
        <f>IF((IF('Platform Config'!$B$60=1,'SVOD Model'!C6+'SVOD Model'!C21,0)+IF('Platform Config'!$B$67=1,'AVOD Model'!C6,0)+IF('Platform Config'!$B$75=1,'TVOD Model'!C6,0))&gt;0,IF('Platform Config'!$B$67=1,'AVOD Model'!C6/(IF('Platform Config'!$B$60=1,'SVOD Model'!C6+'SVOD Model'!C21,0)+IF('Platform Config'!$B$67=1,'AVOD Model'!C6,0)+IF('Platform Config'!$B$75=1,'TVOD Model'!C6,0)),0),0)</f>
        <v/>
      </c>
      <c r="D61" s="28">
        <f>IF((IF('Platform Config'!$B$60=1,'SVOD Model'!D6+'SVOD Model'!D21,0)+IF('Platform Config'!$B$67=1,'AVOD Model'!D6,0)+IF('Platform Config'!$B$75=1,'TVOD Model'!D6,0))&gt;0,IF('Platform Config'!$B$67=1,'AVOD Model'!D6/(IF('Platform Config'!$B$60=1,'SVOD Model'!D6+'SVOD Model'!D21,0)+IF('Platform Config'!$B$67=1,'AVOD Model'!D6,0)+IF('Platform Config'!$B$75=1,'TVOD Model'!D6,0)),0),0)</f>
        <v/>
      </c>
      <c r="E61" s="28">
        <f>IF((IF('Platform Config'!$B$60=1,'SVOD Model'!E6+'SVOD Model'!E21,0)+IF('Platform Config'!$B$67=1,'AVOD Model'!E6,0)+IF('Platform Config'!$B$75=1,'TVOD Model'!E6,0))&gt;0,IF('Platform Config'!$B$67=1,'AVOD Model'!E6/(IF('Platform Config'!$B$60=1,'SVOD Model'!E6+'SVOD Model'!E21,0)+IF('Platform Config'!$B$67=1,'AVOD Model'!E6,0)+IF('Platform Config'!$B$75=1,'TVOD Model'!E6,0)),0),0)</f>
        <v/>
      </c>
      <c r="F61" s="28">
        <f>IF((IF('Platform Config'!$B$60=1,'SVOD Model'!F6+'SVOD Model'!F21,0)+IF('Platform Config'!$B$67=1,'AVOD Model'!F6,0)+IF('Platform Config'!$B$75=1,'TVOD Model'!F6,0))&gt;0,IF('Platform Config'!$B$67=1,'AVOD Model'!F6/(IF('Platform Config'!$B$60=1,'SVOD Model'!F6+'SVOD Model'!F21,0)+IF('Platform Config'!$B$67=1,'AVOD Model'!F6,0)+IF('Platform Config'!$B$75=1,'TVOD Model'!F6,0)),0),0)</f>
        <v/>
      </c>
    </row>
    <row r="62">
      <c r="A62" s="20" t="inlineStr">
        <is>
          <t>User share - TVOD</t>
        </is>
      </c>
      <c r="B62" s="28">
        <f>IF((IF('Platform Config'!$B$60=1,'SVOD Model'!B6+'SVOD Model'!B21,0)+IF('Platform Config'!$B$67=1,'AVOD Model'!B6,0)+IF('Platform Config'!$B$75=1,'TVOD Model'!B6,0))&gt;0,IF('Platform Config'!$B$75=1,'TVOD Model'!B6/(IF('Platform Config'!$B$60=1,'SVOD Model'!B6+'SVOD Model'!B21,0)+IF('Platform Config'!$B$67=1,'AVOD Model'!B6,0)+IF('Platform Config'!$B$75=1,'TVOD Model'!B6,0)),0),0)</f>
        <v/>
      </c>
      <c r="C62" s="28">
        <f>IF((IF('Platform Config'!$B$60=1,'SVOD Model'!C6+'SVOD Model'!C21,0)+IF('Platform Config'!$B$67=1,'AVOD Model'!C6,0)+IF('Platform Config'!$B$75=1,'TVOD Model'!C6,0))&gt;0,IF('Platform Config'!$B$75=1,'TVOD Model'!C6/(IF('Platform Config'!$B$60=1,'SVOD Model'!C6+'SVOD Model'!C21,0)+IF('Platform Config'!$B$67=1,'AVOD Model'!C6,0)+IF('Platform Config'!$B$75=1,'TVOD Model'!C6,0)),0),0)</f>
        <v/>
      </c>
      <c r="D62" s="28">
        <f>IF((IF('Platform Config'!$B$60=1,'SVOD Model'!D6+'SVOD Model'!D21,0)+IF('Platform Config'!$B$67=1,'AVOD Model'!D6,0)+IF('Platform Config'!$B$75=1,'TVOD Model'!D6,0))&gt;0,IF('Platform Config'!$B$75=1,'TVOD Model'!D6/(IF('Platform Config'!$B$60=1,'SVOD Model'!D6+'SVOD Model'!D21,0)+IF('Platform Config'!$B$67=1,'AVOD Model'!D6,0)+IF('Platform Config'!$B$75=1,'TVOD Model'!D6,0)),0),0)</f>
        <v/>
      </c>
      <c r="E62" s="28">
        <f>IF((IF('Platform Config'!$B$60=1,'SVOD Model'!E6+'SVOD Model'!E21,0)+IF('Platform Config'!$B$67=1,'AVOD Model'!E6,0)+IF('Platform Config'!$B$75=1,'TVOD Model'!E6,0))&gt;0,IF('Platform Config'!$B$75=1,'TVOD Model'!E6/(IF('Platform Config'!$B$60=1,'SVOD Model'!E6+'SVOD Model'!E21,0)+IF('Platform Config'!$B$67=1,'AVOD Model'!E6,0)+IF('Platform Config'!$B$75=1,'TVOD Model'!E6,0)),0),0)</f>
        <v/>
      </c>
      <c r="F62" s="28">
        <f>IF((IF('Platform Config'!$B$60=1,'SVOD Model'!F6+'SVOD Model'!F21,0)+IF('Platform Config'!$B$67=1,'AVOD Model'!F6,0)+IF('Platform Config'!$B$75=1,'TVOD Model'!F6,0))&gt;0,IF('Platform Config'!$B$75=1,'TVOD Model'!F6/(IF('Platform Config'!$B$60=1,'SVOD Model'!F6+'SVOD Model'!F21,0)+IF('Platform Config'!$B$67=1,'AVOD Model'!F6,0)+IF('Platform Config'!$B$75=1,'TVOD Model'!F6,0)),0),0)</f>
        <v/>
      </c>
    </row>
    <row r="63">
      <c r="A63" s="20" t="inlineStr">
        <is>
          <t>Shared fixed-cost allocation pool</t>
        </is>
      </c>
      <c r="B63" s="34">
        <f>B22+B27+B28+B29+B30</f>
        <v/>
      </c>
      <c r="C63" s="34">
        <f>C22+C27+C28+C29+C30</f>
        <v/>
      </c>
      <c r="D63" s="34">
        <f>D22+D27+D28+D29+D30</f>
        <v/>
      </c>
      <c r="E63" s="34">
        <f>E22+E27+E28+E29+E30</f>
        <v/>
      </c>
      <c r="F63" s="34">
        <f>F22+F27+F28+F29+F30</f>
        <v/>
      </c>
    </row>
    <row r="64"/>
    <row r="65">
      <c r="A65" s="20" t="inlineStr">
        <is>
          <t>SVOD revenue (reference)</t>
        </is>
      </c>
      <c r="B65" s="34">
        <f>B6</f>
        <v/>
      </c>
      <c r="C65" s="34">
        <f>C6</f>
        <v/>
      </c>
      <c r="D65" s="34">
        <f>D6</f>
        <v/>
      </c>
      <c r="E65" s="34">
        <f>E6</f>
        <v/>
      </c>
      <c r="F65" s="34">
        <f>F6</f>
        <v/>
      </c>
    </row>
    <row r="66">
      <c r="A66" s="20" t="inlineStr">
        <is>
          <t>SVOD allocated shared opex</t>
        </is>
      </c>
      <c r="B66" s="34">
        <f>ROUND((B21+B23)*B60 + B24 + B63*B10,0)</f>
        <v/>
      </c>
      <c r="C66" s="34">
        <f>ROUND((C21+C23)*C60 + C24 + C63*C10,0)</f>
        <v/>
      </c>
      <c r="D66" s="34">
        <f>ROUND((D21+D23)*D60 + D24 + D63*D10,0)</f>
        <v/>
      </c>
      <c r="E66" s="34">
        <f>ROUND((E21+E23)*E60 + E24 + E63*E10,0)</f>
        <v/>
      </c>
      <c r="F66" s="34">
        <f>ROUND((F21+F23)*F60 + F24 + F63*F10,0)</f>
        <v/>
      </c>
    </row>
    <row r="67">
      <c r="A67" s="20" t="inlineStr">
        <is>
          <t>SVOD specific cost</t>
        </is>
      </c>
      <c r="B67" s="34">
        <f>B37</f>
        <v/>
      </c>
      <c r="C67" s="34">
        <f>C37</f>
        <v/>
      </c>
      <c r="D67" s="34">
        <f>D37</f>
        <v/>
      </c>
      <c r="E67" s="34">
        <f>E37</f>
        <v/>
      </c>
      <c r="F67" s="34">
        <f>F37</f>
        <v/>
      </c>
    </row>
    <row r="68">
      <c r="A68" s="20" t="inlineStr">
        <is>
          <t>SVOD contribution</t>
        </is>
      </c>
      <c r="B68" s="34">
        <f>B65-B66-B67</f>
        <v/>
      </c>
      <c r="C68" s="34">
        <f>C65-C66-C67</f>
        <v/>
      </c>
      <c r="D68" s="34">
        <f>D65-D66-D67</f>
        <v/>
      </c>
      <c r="E68" s="34">
        <f>E65-E66-E67</f>
        <v/>
      </c>
      <c r="F68" s="34">
        <f>F65-F66-F67</f>
        <v/>
      </c>
    </row>
    <row r="69">
      <c r="A69" s="20" t="inlineStr">
        <is>
          <t>SVOD contribution margin</t>
        </is>
      </c>
      <c r="B69" s="28">
        <f>IF(B65&gt;0,B68/B65,0)</f>
        <v/>
      </c>
      <c r="C69" s="28">
        <f>IF(C65&gt;0,C68/C65,0)</f>
        <v/>
      </c>
      <c r="D69" s="28">
        <f>IF(D65&gt;0,D68/D65,0)</f>
        <v/>
      </c>
      <c r="E69" s="28">
        <f>IF(E65&gt;0,E68/E65,0)</f>
        <v/>
      </c>
      <c r="F69" s="28">
        <f>IF(F65&gt;0,F68/F65,0)</f>
        <v/>
      </c>
    </row>
    <row r="70"/>
    <row r="71">
      <c r="A71" s="20" t="inlineStr">
        <is>
          <t>AVOD revenue (reference)</t>
        </is>
      </c>
      <c r="B71" s="34">
        <f>B7</f>
        <v/>
      </c>
      <c r="C71" s="34">
        <f>C7</f>
        <v/>
      </c>
      <c r="D71" s="34">
        <f>D7</f>
        <v/>
      </c>
      <c r="E71" s="34">
        <f>E7</f>
        <v/>
      </c>
      <c r="F71" s="34">
        <f>F7</f>
        <v/>
      </c>
    </row>
    <row r="72">
      <c r="A72" s="20" t="inlineStr">
        <is>
          <t>AVOD allocated shared opex</t>
        </is>
      </c>
      <c r="B72" s="34">
        <f>ROUND((B21+B23)*B61 + B25 + B63*B11,0)</f>
        <v/>
      </c>
      <c r="C72" s="34">
        <f>ROUND((C21+C23)*C61 + C25 + C63*C11,0)</f>
        <v/>
      </c>
      <c r="D72" s="34">
        <f>ROUND((D21+D23)*D61 + D25 + D63*D11,0)</f>
        <v/>
      </c>
      <c r="E72" s="34">
        <f>ROUND((E21+E23)*E61 + E25 + E63*E11,0)</f>
        <v/>
      </c>
      <c r="F72" s="34">
        <f>ROUND((F21+F23)*F61 + F25 + F63*F11,0)</f>
        <v/>
      </c>
    </row>
    <row r="73">
      <c r="A73" s="20" t="inlineStr">
        <is>
          <t>AVOD specific cost</t>
        </is>
      </c>
      <c r="B73" s="34">
        <f>B38</f>
        <v/>
      </c>
      <c r="C73" s="34">
        <f>C38</f>
        <v/>
      </c>
      <c r="D73" s="34">
        <f>D38</f>
        <v/>
      </c>
      <c r="E73" s="34">
        <f>E38</f>
        <v/>
      </c>
      <c r="F73" s="34">
        <f>F38</f>
        <v/>
      </c>
    </row>
    <row r="74">
      <c r="A74" s="20" t="inlineStr">
        <is>
          <t>AVOD contribution</t>
        </is>
      </c>
      <c r="B74" s="34">
        <f>B71-B72-B73</f>
        <v/>
      </c>
      <c r="C74" s="34">
        <f>C71-C72-C73</f>
        <v/>
      </c>
      <c r="D74" s="34">
        <f>D71-D72-D73</f>
        <v/>
      </c>
      <c r="E74" s="34">
        <f>E71-E72-E73</f>
        <v/>
      </c>
      <c r="F74" s="34">
        <f>F71-F72-F73</f>
        <v/>
      </c>
    </row>
    <row r="75">
      <c r="A75" s="20" t="inlineStr">
        <is>
          <t>AVOD contribution margin</t>
        </is>
      </c>
      <c r="B75" s="28">
        <f>IF(B71&gt;0,B74/B71,0)</f>
        <v/>
      </c>
      <c r="C75" s="28">
        <f>IF(C71&gt;0,C74/C71,0)</f>
        <v/>
      </c>
      <c r="D75" s="28">
        <f>IF(D71&gt;0,D74/D71,0)</f>
        <v/>
      </c>
      <c r="E75" s="28">
        <f>IF(E71&gt;0,E74/E71,0)</f>
        <v/>
      </c>
      <c r="F75" s="28">
        <f>IF(F71&gt;0,F74/F71,0)</f>
        <v/>
      </c>
    </row>
    <row r="76"/>
    <row r="77">
      <c r="A77" s="20" t="inlineStr">
        <is>
          <t>TVOD revenue (reference)</t>
        </is>
      </c>
      <c r="B77" s="34">
        <f>B8</f>
        <v/>
      </c>
      <c r="C77" s="34">
        <f>C8</f>
        <v/>
      </c>
      <c r="D77" s="34">
        <f>D8</f>
        <v/>
      </c>
      <c r="E77" s="34">
        <f>E8</f>
        <v/>
      </c>
      <c r="F77" s="34">
        <f>F8</f>
        <v/>
      </c>
    </row>
    <row r="78">
      <c r="A78" s="20" t="inlineStr">
        <is>
          <t>TVOD allocated shared opex</t>
        </is>
      </c>
      <c r="B78" s="34">
        <f>ROUND((B21+B23)*B62 + B63*B12,0)</f>
        <v/>
      </c>
      <c r="C78" s="34">
        <f>ROUND((C21+C23)*C62 + C63*C12,0)</f>
        <v/>
      </c>
      <c r="D78" s="34">
        <f>ROUND((D21+D23)*D62 + D63*D12,0)</f>
        <v/>
      </c>
      <c r="E78" s="34">
        <f>ROUND((E21+E23)*E62 + E63*E12,0)</f>
        <v/>
      </c>
      <c r="F78" s="34">
        <f>ROUND((F21+F23)*F62 + F63*F12,0)</f>
        <v/>
      </c>
    </row>
    <row r="79">
      <c r="A79" s="20" t="inlineStr">
        <is>
          <t>TVOD specific cost</t>
        </is>
      </c>
      <c r="B79" s="34">
        <f>B39</f>
        <v/>
      </c>
      <c r="C79" s="34">
        <f>C39</f>
        <v/>
      </c>
      <c r="D79" s="34">
        <f>D39</f>
        <v/>
      </c>
      <c r="E79" s="34">
        <f>E39</f>
        <v/>
      </c>
      <c r="F79" s="34">
        <f>F39</f>
        <v/>
      </c>
    </row>
    <row r="80">
      <c r="A80" s="20" t="inlineStr">
        <is>
          <t>TVOD contribution</t>
        </is>
      </c>
      <c r="B80" s="34">
        <f>B77-B78-B79</f>
        <v/>
      </c>
      <c r="C80" s="34">
        <f>C77-C78-C79</f>
        <v/>
      </c>
      <c r="D80" s="34">
        <f>D77-D78-D79</f>
        <v/>
      </c>
      <c r="E80" s="34">
        <f>E77-E78-E79</f>
        <v/>
      </c>
      <c r="F80" s="34">
        <f>F77-F78-F79</f>
        <v/>
      </c>
    </row>
    <row r="81">
      <c r="A81" s="20" t="inlineStr">
        <is>
          <t>TVOD contribution margin</t>
        </is>
      </c>
      <c r="B81" s="28">
        <f>IF(B77&gt;0,B80/B77,0)</f>
        <v/>
      </c>
      <c r="C81" s="28">
        <f>IF(C77&gt;0,C80/C77,0)</f>
        <v/>
      </c>
      <c r="D81" s="28">
        <f>IF(D77&gt;0,D80/D77,0)</f>
        <v/>
      </c>
      <c r="E81" s="28">
        <f>IF(E77&gt;0,E80/E77,0)</f>
        <v/>
      </c>
      <c r="F81" s="28">
        <f>IF(F77&gt;0,F80/F77,0)</f>
        <v/>
      </c>
    </row>
    <row r="82"/>
    <row r="83">
      <c r="A83" s="17" t="inlineStr">
        <is>
          <t>7 - SCORECARD</t>
        </is>
      </c>
      <c r="B83" s="18" t="n"/>
      <c r="C83" s="18" t="n"/>
      <c r="D83" s="18" t="n"/>
      <c r="E83" s="18" t="n"/>
      <c r="F83" s="18" t="n"/>
      <c r="G83" s="18" t="n"/>
      <c r="H83" s="18" t="n"/>
    </row>
    <row r="84">
      <c r="A84" s="19" t="inlineStr">
        <is>
          <t>Metric</t>
        </is>
      </c>
      <c r="B84" s="19" t="inlineStr">
        <is>
          <t>Value</t>
        </is>
      </c>
      <c r="C84" s="19" t="inlineStr"/>
      <c r="D84" s="19" t="inlineStr"/>
      <c r="E84" s="19" t="inlineStr"/>
      <c r="F84" s="19" t="inlineStr"/>
      <c r="G84" s="18" t="n"/>
      <c r="H84" s="19" t="inlineStr">
        <is>
          <t>Summary</t>
        </is>
      </c>
    </row>
    <row r="85">
      <c r="A85" t="inlineStr">
        <is>
          <t>Five-year cumulative revenue, SVOD</t>
        </is>
      </c>
      <c r="B85" s="35">
        <f>SUM(B6:F6)</f>
        <v/>
      </c>
    </row>
    <row r="86">
      <c r="A86" t="inlineStr">
        <is>
          <t>Five-year cumulative revenue, AVOD</t>
        </is>
      </c>
      <c r="B86" s="35">
        <f>SUM(B7:F7)</f>
        <v/>
      </c>
    </row>
    <row r="87">
      <c r="A87" t="inlineStr">
        <is>
          <t>Five-year cumulative revenue, TVOD</t>
        </is>
      </c>
      <c r="B87" s="35">
        <f>SUM(B8:F8)</f>
        <v/>
      </c>
    </row>
    <row r="88">
      <c r="A88" t="inlineStr">
        <is>
          <t>Five-year cumulative revenue, platform total</t>
        </is>
      </c>
      <c r="B88" s="35">
        <f>SUM(B9:F9)</f>
        <v/>
      </c>
    </row>
    <row r="89">
      <c r="A89" t="inlineStr">
        <is>
          <t>First profitable year (net after fees)</t>
        </is>
      </c>
      <c r="B89" s="42">
        <f>IF(B53&gt;0,1,IF(C53&gt;0,2,IF(D53&gt;0,3,IF(E53&gt;0,4,IF(F53&gt;0,5,"N/A")))))</f>
        <v/>
      </c>
    </row>
    <row r="90">
      <c r="A90" t="inlineStr">
        <is>
          <t>First profitable year (owner view incl. content)</t>
        </is>
      </c>
      <c r="B90" s="42">
        <f>IF(B54&gt;0,1,IF(C54&gt;0,2,IF(D54&gt;0,3,IF(E54&gt;0,4,IF(F54&gt;0,5,"N/A")))))</f>
        <v/>
      </c>
    </row>
    <row r="91">
      <c r="A91" t="inlineStr">
        <is>
          <t>Year 5 EBITDA margin</t>
        </is>
      </c>
      <c r="B91" s="33">
        <f>F46</f>
        <v/>
      </c>
    </row>
    <row r="92">
      <c r="A92" t="inlineStr">
        <is>
          <t>Total 5yr capital injection</t>
        </is>
      </c>
      <c r="B92" s="35">
        <f>'Cash Flow'!F18</f>
        <v/>
      </c>
    </row>
    <row r="93">
      <c r="A93" t="inlineStr">
        <is>
          <t>Cumulative owner cash position (Y5)</t>
        </is>
      </c>
      <c r="B93" s="35">
        <f>'Cash Flow'!F11</f>
        <v/>
      </c>
    </row>
    <row r="94">
      <c r="A94" t="inlineStr">
        <is>
          <t>Return on invested capital (Y5 cash / injection)</t>
        </is>
      </c>
      <c r="B94" s="43">
        <f>IF(B92&gt;0,B93/B92,"N/A")</f>
        <v/>
      </c>
    </row>
    <row r="95">
      <c r="A95" t="inlineStr">
        <is>
          <t>Revenue concentration index (Y5, lower = more diverse)</t>
        </is>
      </c>
      <c r="B95" s="44">
        <f>IF(F9&gt;0,(F6/F9)^2+(F7/F9)^2+(F8/F9)^2,0)</f>
        <v/>
      </c>
    </row>
    <row r="96"/>
    <row r="97">
      <c r="A97" s="17" t="inlineStr">
        <is>
          <t>8 - STRATEGIC FRAMEWORK</t>
        </is>
      </c>
      <c r="B97" s="18" t="n"/>
      <c r="C97" s="18" t="n"/>
      <c r="D97" s="18" t="n"/>
      <c r="E97" s="18" t="n"/>
      <c r="F97" s="18" t="n"/>
      <c r="G97" s="18" t="n"/>
      <c r="H97" s="18" t="n"/>
    </row>
    <row r="98"/>
    <row r="99">
      <c r="A99" s="20" t="inlineStr">
        <is>
          <t>* SVOD anchors monetization depth in the core niche.</t>
        </is>
      </c>
    </row>
    <row r="100">
      <c r="A100" s="20" t="inlineStr">
        <is>
          <t>* AVOD expands reach through ad-supported, lower-friction entry.</t>
        </is>
      </c>
    </row>
    <row r="101">
      <c r="A101" s="20" t="inlineStr">
        <is>
          <t>* TVOD captures event demand and title-level value on a transactional basis.</t>
        </is>
      </c>
    </row>
    <row r="102">
      <c r="A102" s="20" t="inlineStr">
        <is>
          <t>* Shared opex is allocated proportionally by model activity; content licensing flows to the owner view only.</t>
        </is>
      </c>
    </row>
    <row r="103">
      <c r="A103" s="20" t="inlineStr">
        <is>
          <t>* The management view covers platform operating economics; the owner view adds content licensing to show full cash exposure.</t>
        </is>
      </c>
    </row>
  </sheetData>
  <mergeCells count="6">
    <mergeCell ref="A100:H100"/>
    <mergeCell ref="A101:H101"/>
    <mergeCell ref="A99:H99"/>
    <mergeCell ref="A13:H13"/>
    <mergeCell ref="A102:H102"/>
    <mergeCell ref="A103:H10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B78A3C"/>
    <outlinePr summaryBelow="1" summaryRight="1"/>
    <pageSetUpPr/>
  </sheetPr>
  <dimension ref="A1:O26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6" customWidth="1" min="1" max="1"/>
    <col width="38" customWidth="1" min="2" max="2"/>
    <col width="10" customWidth="1" min="3" max="3"/>
    <col width="28" customWidth="1" min="4" max="4"/>
    <col width="14" customWidth="1" min="5" max="5"/>
    <col width="20" customWidth="1" min="6" max="6"/>
    <col width="22" customWidth="1" min="7" max="7"/>
    <col width="40" customWidth="1" min="8" max="8"/>
    <col width="14" customWidth="1" min="9" max="9"/>
    <col width="16" customWidth="1" min="10" max="10"/>
    <col width="16" customWidth="1" min="11" max="11"/>
    <col width="26" customWidth="1" min="12" max="12"/>
    <col width="14" customWidth="1" min="13" max="13"/>
    <col width="10" customWidth="1" min="14" max="14"/>
    <col width="10" customWidth="1" min="15" max="15"/>
  </cols>
  <sheetData>
    <row r="1">
      <c r="A1" s="45" t="inlineStr">
        <is>
          <t>PRISM - CONTENT CATALOG INPUT</t>
        </is>
      </c>
    </row>
    <row r="2"/>
    <row r="3">
      <c r="A3" s="17" t="inlineStr">
        <is>
          <t>Catalog summary</t>
        </is>
      </c>
      <c r="B3" s="18" t="n"/>
      <c r="C3" s="18" t="n"/>
      <c r="D3" s="18" t="n"/>
      <c r="E3" s="18" t="n"/>
      <c r="F3" s="18" t="n"/>
      <c r="G3" s="18" t="n"/>
      <c r="H3" s="18" t="n"/>
    </row>
    <row r="4"/>
    <row r="5">
      <c r="A5" t="inlineStr">
        <is>
          <t>Total titles</t>
        </is>
      </c>
      <c r="B5" s="37">
        <f>COUNTA(B12:B5000)</f>
        <v/>
      </c>
      <c r="D5" s="20" t="inlineStr">
        <is>
          <t>On-brand (horror / slasher / terror / ghost / supernatural)</t>
        </is>
      </c>
      <c r="E5" s="37">
        <f>COUNTIF(M12:M5000,"ON_BRAND")</f>
        <v/>
      </c>
      <c r="G5" s="20" t="inlineStr">
        <is>
          <t>On Shudder</t>
        </is>
      </c>
      <c r="H5" s="37">
        <f>COUNTIF(N12:N5000,"YES")</f>
        <v/>
      </c>
    </row>
    <row r="6">
      <c r="A6" t="inlineStr">
        <is>
          <t>Exclusive titles</t>
        </is>
      </c>
      <c r="B6" s="37">
        <f>COUNTIF(F12:F5000,"EXCLUSIVE")</f>
        <v/>
      </c>
      <c r="D6" s="20" t="inlineStr">
        <is>
          <t>Borderline (horror-adjacent genre)</t>
        </is>
      </c>
      <c r="E6" s="37">
        <f>COUNTIF(M12:M5000,"BORDERLINE")</f>
        <v/>
      </c>
      <c r="G6" s="20" t="inlineStr">
        <is>
          <t>On Screambox</t>
        </is>
      </c>
      <c r="H6" s="37">
        <f>COUNTIF(O12:O5000,"YES")</f>
        <v/>
      </c>
    </row>
    <row r="7">
      <c r="A7" t="inlineStr">
        <is>
          <t>Total runtime hours</t>
        </is>
      </c>
      <c r="B7" s="46">
        <f>SUM(E12:E5000)/60</f>
        <v/>
      </c>
      <c r="D7" s="20" t="inlineStr">
        <is>
          <t>Off-brand (crime / action / sci-fi / other)</t>
        </is>
      </c>
      <c r="E7" s="37">
        <f>COUNTIF(M12:M5000,"OFF_BRAND")</f>
        <v/>
      </c>
      <c r="G7" s="20" t="inlineStr">
        <is>
          <t>Platform-confirmed on-brand titles</t>
        </is>
      </c>
      <c r="H7" s="37">
        <f>COUNTIFS(M12:M5000,"ON_BRAND",N12:N5000,"YES")+COUNTIFS(M12:M5000,"ON_BRAND",O12:O5000,"YES")</f>
        <v/>
      </c>
    </row>
    <row r="8">
      <c r="A8" t="inlineStr">
        <is>
          <t>Annual licensing value (USD)</t>
        </is>
      </c>
      <c r="B8" s="35">
        <f>SUM(J12:J5000)</f>
        <v/>
      </c>
      <c r="D8" s="20" t="inlineStr">
        <is>
          <t>Core brand focus</t>
        </is>
      </c>
      <c r="E8" s="33">
        <f>IF(B5&gt;0,E5/B5,0)</f>
        <v/>
      </c>
      <c r="G8" s="20" t="inlineStr">
        <is>
          <t>Note: Shudder / Screambox data reflects global catalogue availability (MENA geo-availability not separately verified). Presence on these platforms validates horror-audience fit.</t>
        </is>
      </c>
    </row>
    <row r="9">
      <c r="A9" t="inlineStr">
        <is>
          <t>Three-year licensing value (USD)</t>
        </is>
      </c>
      <c r="B9" s="35">
        <f>SUM(K12:K5000)</f>
        <v/>
      </c>
      <c r="D9" s="20" t="inlineStr">
        <is>
          <t>Note: &gt;= 80% on-brand focus recommended for niche horror subscriber retention</t>
        </is>
      </c>
    </row>
    <row r="10"/>
    <row r="11">
      <c r="A11" s="19" t="inlineStr">
        <is>
          <t>#</t>
        </is>
      </c>
      <c r="B11" s="19" t="inlineStr">
        <is>
          <t>Title</t>
        </is>
      </c>
      <c r="C11" s="19" t="inlineStr">
        <is>
          <t>Year</t>
        </is>
      </c>
      <c r="D11" s="19" t="inlineStr">
        <is>
          <t>Genre</t>
        </is>
      </c>
      <c r="E11" s="19" t="inlineStr">
        <is>
          <t>Runtime (min)</t>
        </is>
      </c>
      <c r="F11" s="19" t="inlineStr">
        <is>
          <t>MENA Status</t>
        </is>
      </c>
      <c r="G11" s="19" t="inlineStr">
        <is>
          <t>Categories</t>
        </is>
      </c>
      <c r="H11" s="19" t="inlineStr">
        <is>
          <t>Platform Link</t>
        </is>
      </c>
      <c r="I11" s="19" t="inlineStr">
        <is>
          <t>Value Tier</t>
        </is>
      </c>
      <c r="J11" s="19" t="inlineStr">
        <is>
          <t>Annual Lic. Value</t>
        </is>
      </c>
      <c r="K11" s="19" t="inlineStr">
        <is>
          <t>3-Year Lic. Value</t>
        </is>
      </c>
      <c r="L11" s="19" t="inlineStr">
        <is>
          <t>Value Notes</t>
        </is>
      </c>
      <c r="M11" s="19" t="inlineStr">
        <is>
          <t>Brand</t>
        </is>
      </c>
      <c r="N11" s="19" t="inlineStr">
        <is>
          <t>Shudder</t>
        </is>
      </c>
      <c r="O11" s="19" t="inlineStr">
        <is>
          <t>Screambox</t>
        </is>
      </c>
    </row>
    <row r="12">
      <c r="A12" s="47" t="n">
        <v>1</v>
      </c>
      <c r="B12" s="48" t="inlineStr">
        <is>
          <t>A 100 Candles Game: The Last Possession</t>
        </is>
      </c>
      <c r="C12" s="47" t="n">
        <v>2025</v>
      </c>
      <c r="D12" s="48" t="inlineStr">
        <is>
          <t>Horror</t>
        </is>
      </c>
      <c r="E12" s="49" t="n">
        <v>75</v>
      </c>
      <c r="F12" s="48" t="inlineStr">
        <is>
          <t>EXCLUSIVE</t>
        </is>
      </c>
      <c r="G12" s="48" t="inlineStr">
        <is>
          <t>originals, terror</t>
        </is>
      </c>
      <c r="H12" s="48" t="inlineStr">
        <is>
          <t>https://www.slasherplay.tv/en/movie/a-100-candles-game-the-last-possession-287</t>
        </is>
      </c>
      <c r="I12" s="48" t="inlineStr">
        <is>
          <t>A-Premium</t>
        </is>
      </c>
      <c r="J12" s="50" t="n">
        <v>2400</v>
      </c>
      <c r="K12" s="50" t="n">
        <v>7200</v>
      </c>
      <c r="L12" s="48" t="inlineStr">
        <is>
          <t>Exclusive to MENA</t>
        </is>
      </c>
      <c r="M12" s="48" t="inlineStr">
        <is>
          <t>ON_BRAND</t>
        </is>
      </c>
      <c r="N12" s="48" t="inlineStr"/>
      <c r="O12" s="48" t="inlineStr"/>
    </row>
    <row r="13">
      <c r="A13" s="51" t="n">
        <v>2</v>
      </c>
      <c r="B13" s="52" t="inlineStr">
        <is>
          <t>A Million Days</t>
        </is>
      </c>
      <c r="C13" s="51" t="n">
        <v>2023</v>
      </c>
      <c r="D13" s="52" t="inlineStr">
        <is>
          <t>Sci-Fi</t>
        </is>
      </c>
      <c r="E13" s="53" t="n">
        <v>83</v>
      </c>
      <c r="F13" s="52" t="inlineStr">
        <is>
          <t>EXCLUSIVE</t>
        </is>
      </c>
      <c r="G13" s="52" t="inlineStr">
        <is>
          <t>sci-fi, originals</t>
        </is>
      </c>
      <c r="H13" s="52" t="inlineStr">
        <is>
          <t>https://www.slasherplay.tv/en/movie/a-million-days-283</t>
        </is>
      </c>
      <c r="I13" s="52" t="inlineStr">
        <is>
          <t>A-Premium</t>
        </is>
      </c>
      <c r="J13" s="54" t="n">
        <v>2400</v>
      </c>
      <c r="K13" s="54" t="n">
        <v>7200</v>
      </c>
      <c r="L13" s="52" t="inlineStr">
        <is>
          <t>Exclusive to MENA</t>
        </is>
      </c>
      <c r="M13" s="52" t="inlineStr">
        <is>
          <t>OFF_BRAND</t>
        </is>
      </c>
      <c r="N13" s="52" t="inlineStr"/>
      <c r="O13" s="52" t="inlineStr"/>
    </row>
    <row r="14">
      <c r="A14" s="51" t="n">
        <v>3</v>
      </c>
      <c r="B14" s="52" t="inlineStr">
        <is>
          <t>Abigail</t>
        </is>
      </c>
      <c r="C14" s="51" t="n">
        <v>2019</v>
      </c>
      <c r="D14" s="52" t="inlineStr">
        <is>
          <t>Action, Fantasy, Sci-Fi, Mystery</t>
        </is>
      </c>
      <c r="E14" s="53" t="n">
        <v>110</v>
      </c>
      <c r="F14" s="52" t="inlineStr">
        <is>
          <t>Not on MENA SVOD</t>
        </is>
      </c>
      <c r="G14" s="52" t="inlineStr">
        <is>
          <t>fantasia, young-audiences</t>
        </is>
      </c>
      <c r="H14" s="52" t="inlineStr">
        <is>
          <t>https://www.slasherplay.tv/en/movie/abigail-329</t>
        </is>
      </c>
      <c r="I14" s="52" t="inlineStr">
        <is>
          <t>B-Core</t>
        </is>
      </c>
      <c r="J14" s="54" t="n">
        <v>1200</v>
      </c>
      <c r="K14" s="54" t="n">
        <v>3600</v>
      </c>
      <c r="L14" s="52" t="inlineStr">
        <is>
          <t>Recent release</t>
        </is>
      </c>
      <c r="M14" s="52" t="inlineStr">
        <is>
          <t>OFF_BRAND</t>
        </is>
      </c>
      <c r="N14" s="52" t="inlineStr"/>
      <c r="O14" s="52" t="inlineStr"/>
    </row>
    <row r="15">
      <c r="A15" s="51" t="n">
        <v>4</v>
      </c>
      <c r="B15" s="52" t="inlineStr">
        <is>
          <t>Aftermath</t>
        </is>
      </c>
      <c r="C15" s="51" t="n">
        <v>2024</v>
      </c>
      <c r="D15" s="52" t="inlineStr">
        <is>
          <t>Thriller, Action, test Genre Name</t>
        </is>
      </c>
      <c r="E15" s="53" t="n">
        <v>89</v>
      </c>
      <c r="F15" s="52" t="inlineStr">
        <is>
          <t>EXCLUSIVE</t>
        </is>
      </c>
      <c r="G15" s="52" t="inlineStr">
        <is>
          <t>originals, fantasia</t>
        </is>
      </c>
      <c r="H15" s="52" t="inlineStr">
        <is>
          <t>https://www.slasherplay.tv/en/movie/after-math-124</t>
        </is>
      </c>
      <c r="I15" s="52" t="inlineStr">
        <is>
          <t>A-Premium</t>
        </is>
      </c>
      <c r="J15" s="54" t="n">
        <v>2400</v>
      </c>
      <c r="K15" s="54" t="n">
        <v>7200</v>
      </c>
      <c r="L15" s="52" t="inlineStr">
        <is>
          <t>Exclusive to MENA</t>
        </is>
      </c>
      <c r="M15" s="52" t="inlineStr">
        <is>
          <t>OFF_BRAND</t>
        </is>
      </c>
      <c r="N15" s="52" t="inlineStr"/>
      <c r="O15" s="52" t="inlineStr"/>
    </row>
    <row r="16">
      <c r="A16" s="51" t="n">
        <v>5</v>
      </c>
      <c r="B16" s="52" t="inlineStr">
        <is>
          <t>Alien Code</t>
        </is>
      </c>
      <c r="C16" s="51" t="n">
        <v>2018</v>
      </c>
      <c r="D16" s="52" t="inlineStr">
        <is>
          <t>Thriller, Sci-Fi, Mystery</t>
        </is>
      </c>
      <c r="E16" s="53" t="n">
        <v>101</v>
      </c>
      <c r="F16" s="52" t="inlineStr">
        <is>
          <t>Not on MENA SVOD</t>
        </is>
      </c>
      <c r="G16" s="52" t="inlineStr">
        <is>
          <t>sci-fi</t>
        </is>
      </c>
      <c r="H16" s="52" t="inlineStr">
        <is>
          <t>https://www.slasherplay.tv/en/movie/alien-code-232</t>
        </is>
      </c>
      <c r="I16" s="52" t="inlineStr">
        <is>
          <t>C-Catalog</t>
        </is>
      </c>
      <c r="J16" s="54" t="n">
        <v>600</v>
      </c>
      <c r="K16" s="54" t="n">
        <v>1800</v>
      </c>
      <c r="L16" s="52" t="inlineStr">
        <is>
          <t>Catalog library</t>
        </is>
      </c>
      <c r="M16" s="52" t="inlineStr">
        <is>
          <t>OFF_BRAND</t>
        </is>
      </c>
      <c r="N16" s="52" t="inlineStr"/>
      <c r="O16" s="52" t="inlineStr"/>
    </row>
    <row r="17">
      <c r="A17" s="51" t="n">
        <v>6</v>
      </c>
      <c r="B17" s="52" t="inlineStr">
        <is>
          <t>Altitude</t>
        </is>
      </c>
      <c r="C17" s="51" t="n">
        <v>2017</v>
      </c>
      <c r="D17" s="52" t="inlineStr">
        <is>
          <t>Thriller, Action, Crime</t>
        </is>
      </c>
      <c r="E17" s="53" t="n">
        <v>100</v>
      </c>
      <c r="F17" s="52" t="inlineStr">
        <is>
          <t>Not on MENA SVOD</t>
        </is>
      </c>
      <c r="G17" s="52" t="inlineStr">
        <is>
          <t>crime</t>
        </is>
      </c>
      <c r="H17" s="52" t="inlineStr">
        <is>
          <t>https://www.slasherplay.tv/en/movie/altitude-248</t>
        </is>
      </c>
      <c r="I17" s="52" t="inlineStr">
        <is>
          <t>C-Catalog</t>
        </is>
      </c>
      <c r="J17" s="54" t="n">
        <v>600</v>
      </c>
      <c r="K17" s="54" t="n">
        <v>1800</v>
      </c>
      <c r="L17" s="52" t="inlineStr">
        <is>
          <t>Catalog library</t>
        </is>
      </c>
      <c r="M17" s="52" t="inlineStr">
        <is>
          <t>OFF_BRAND</t>
        </is>
      </c>
      <c r="N17" s="52" t="inlineStr"/>
      <c r="O17" s="52" t="inlineStr"/>
    </row>
    <row r="18">
      <c r="A18" s="51" t="n">
        <v>7</v>
      </c>
      <c r="B18" s="52" t="inlineStr">
        <is>
          <t>American Violence</t>
        </is>
      </c>
      <c r="C18" s="51" t="n">
        <v>2017</v>
      </c>
      <c r="D18" s="52" t="inlineStr">
        <is>
          <t>Thriller, Crime</t>
        </is>
      </c>
      <c r="E18" s="53" t="n">
        <v>101</v>
      </c>
      <c r="F18" s="52" t="inlineStr">
        <is>
          <t>Not on MENA SVOD</t>
        </is>
      </c>
      <c r="G18" s="52" t="inlineStr">
        <is>
          <t>crime</t>
        </is>
      </c>
      <c r="H18" s="52" t="inlineStr">
        <is>
          <t>https://www.slasherplay.tv/en/movie/american-violence-216</t>
        </is>
      </c>
      <c r="I18" s="52" t="inlineStr">
        <is>
          <t>C-Catalog</t>
        </is>
      </c>
      <c r="J18" s="54" t="n">
        <v>600</v>
      </c>
      <c r="K18" s="54" t="n">
        <v>1800</v>
      </c>
      <c r="L18" s="52" t="inlineStr">
        <is>
          <t>Catalog library</t>
        </is>
      </c>
      <c r="M18" s="52" t="inlineStr">
        <is>
          <t>OFF_BRAND</t>
        </is>
      </c>
      <c r="N18" s="52" t="inlineStr"/>
      <c r="O18" s="52" t="inlineStr"/>
    </row>
    <row r="19">
      <c r="A19" s="47" t="n">
        <v>8</v>
      </c>
      <c r="B19" s="48" t="inlineStr">
        <is>
          <t>Angel Heart</t>
        </is>
      </c>
      <c r="C19" s="47" t="n">
        <v>1987</v>
      </c>
      <c r="D19" s="48" t="inlineStr">
        <is>
          <t>Thriller, Mystery, Terror</t>
        </is>
      </c>
      <c r="E19" s="49" t="n">
        <v>112</v>
      </c>
      <c r="F19" s="48" t="inlineStr">
        <is>
          <t>Not on MENA SVOD</t>
        </is>
      </c>
      <c r="G19" s="48" t="inlineStr">
        <is>
          <t>terror</t>
        </is>
      </c>
      <c r="H19" s="48" t="inlineStr">
        <is>
          <t>https://www.slasherplay.tv/en/movie/angel-heart-471</t>
        </is>
      </c>
      <c r="I19" s="48" t="inlineStr">
        <is>
          <t>C-Catalog</t>
        </is>
      </c>
      <c r="J19" s="50" t="n">
        <v>600</v>
      </c>
      <c r="K19" s="50" t="n">
        <v>1800</v>
      </c>
      <c r="L19" s="48" t="inlineStr">
        <is>
          <t>Catalog library</t>
        </is>
      </c>
      <c r="M19" s="48" t="inlineStr">
        <is>
          <t>ON_BRAND</t>
        </is>
      </c>
      <c r="N19" s="48" t="inlineStr"/>
      <c r="O19" s="48" t="inlineStr"/>
    </row>
    <row r="20">
      <c r="A20" s="51" t="n">
        <v>9</v>
      </c>
      <c r="B20" s="52" t="inlineStr">
        <is>
          <t>Animal 2</t>
        </is>
      </c>
      <c r="C20" s="51" t="n">
        <v>2009</v>
      </c>
      <c r="D20" s="52" t="inlineStr">
        <is>
          <t>Action, Crime</t>
        </is>
      </c>
      <c r="E20" s="53" t="n">
        <v>92</v>
      </c>
      <c r="F20" s="52" t="inlineStr">
        <is>
          <t>Not on MENA SVOD</t>
        </is>
      </c>
      <c r="G20" s="52" t="inlineStr">
        <is>
          <t>crime</t>
        </is>
      </c>
      <c r="H20" s="52" t="inlineStr">
        <is>
          <t>https://www.slasherplay.tv/en/movie/animal-2-231</t>
        </is>
      </c>
      <c r="I20" s="52" t="inlineStr">
        <is>
          <t>D-Library</t>
        </is>
      </c>
      <c r="J20" s="54" t="n">
        <v>300</v>
      </c>
      <c r="K20" s="54" t="n">
        <v>900</v>
      </c>
      <c r="L20" s="52" t="inlineStr">
        <is>
          <t>Deep library long-tail</t>
        </is>
      </c>
      <c r="M20" s="52" t="inlineStr">
        <is>
          <t>OFF_BRAND</t>
        </is>
      </c>
      <c r="N20" s="52" t="inlineStr"/>
      <c r="O20" s="52" t="inlineStr"/>
    </row>
    <row r="21">
      <c r="A21" s="47" t="n">
        <v>10</v>
      </c>
      <c r="B21" s="48" t="inlineStr">
        <is>
          <t>Apartment 1303</t>
        </is>
      </c>
      <c r="C21" s="47" t="n">
        <v>2013</v>
      </c>
      <c r="D21" s="48" t="inlineStr">
        <is>
          <t>Horror</t>
        </is>
      </c>
      <c r="E21" s="49" t="n">
        <v>80</v>
      </c>
      <c r="F21" s="48" t="inlineStr">
        <is>
          <t>Not on MENA SVOD</t>
        </is>
      </c>
      <c r="G21" s="48" t="inlineStr">
        <is>
          <t>terror</t>
        </is>
      </c>
      <c r="H21" s="48" t="inlineStr">
        <is>
          <t>https://www.slasherplay.tv/en/movie/apartment-1303-377</t>
        </is>
      </c>
      <c r="I21" s="48" t="inlineStr">
        <is>
          <t>C-Catalog</t>
        </is>
      </c>
      <c r="J21" s="50" t="n">
        <v>600</v>
      </c>
      <c r="K21" s="50" t="n">
        <v>1800</v>
      </c>
      <c r="L21" s="48" t="inlineStr">
        <is>
          <t>Catalog library</t>
        </is>
      </c>
      <c r="M21" s="48" t="inlineStr">
        <is>
          <t>ON_BRAND</t>
        </is>
      </c>
      <c r="N21" s="48" t="inlineStr"/>
      <c r="O21" s="48" t="inlineStr"/>
    </row>
    <row r="22">
      <c r="A22" s="47" t="n">
        <v>11</v>
      </c>
      <c r="B22" s="48" t="inlineStr">
        <is>
          <t>Apartment 212</t>
        </is>
      </c>
      <c r="C22" s="47" t="n">
        <v>2018</v>
      </c>
      <c r="D22" s="48" t="inlineStr">
        <is>
          <t>Horror</t>
        </is>
      </c>
      <c r="E22" s="49" t="n">
        <v>98</v>
      </c>
      <c r="F22" s="48" t="inlineStr">
        <is>
          <t>EXCLUSIVE</t>
        </is>
      </c>
      <c r="G22" s="48" t="inlineStr">
        <is>
          <t>terror, exclusive</t>
        </is>
      </c>
      <c r="H22" s="48" t="inlineStr">
        <is>
          <t>https://www.slasherplay.tv/en/movie/apartment-212-258</t>
        </is>
      </c>
      <c r="I22" s="48" t="inlineStr">
        <is>
          <t>A-Premium</t>
        </is>
      </c>
      <c r="J22" s="50" t="n">
        <v>2400</v>
      </c>
      <c r="K22" s="50" t="n">
        <v>7200</v>
      </c>
      <c r="L22" s="48" t="inlineStr">
        <is>
          <t>Exclusive to MENA</t>
        </is>
      </c>
      <c r="M22" s="48" t="inlineStr">
        <is>
          <t>ON_BRAND</t>
        </is>
      </c>
      <c r="N22" s="48" t="inlineStr"/>
      <c r="O22" s="48" t="inlineStr"/>
    </row>
    <row r="23">
      <c r="A23" s="51" t="n">
        <v>12</v>
      </c>
      <c r="B23" s="52" t="inlineStr">
        <is>
          <t>Apocalypse Now</t>
        </is>
      </c>
      <c r="C23" s="51" t="n">
        <v>0</v>
      </c>
      <c r="D23" s="52" t="inlineStr">
        <is>
          <t>Thriller</t>
        </is>
      </c>
      <c r="E23" s="53" t="n">
        <v>100</v>
      </c>
      <c r="F23" s="52" t="inlineStr">
        <is>
          <t>Not on MENA SVOD</t>
        </is>
      </c>
      <c r="G23" s="52" t="inlineStr">
        <is>
          <t>fantasia</t>
        </is>
      </c>
      <c r="H23" s="52" t="inlineStr">
        <is>
          <t>https://www.slasherplay.tv/en/movie/apocalypse-now-443</t>
        </is>
      </c>
      <c r="I23" s="52" t="inlineStr">
        <is>
          <t>C-Catalog</t>
        </is>
      </c>
      <c r="J23" s="54" t="n">
        <v>600</v>
      </c>
      <c r="K23" s="54" t="n">
        <v>1800</v>
      </c>
      <c r="L23" s="52" t="inlineStr">
        <is>
          <t>Catalog library</t>
        </is>
      </c>
      <c r="M23" s="52" t="inlineStr">
        <is>
          <t>OFF_BRAND</t>
        </is>
      </c>
      <c r="N23" s="52" t="inlineStr"/>
      <c r="O23" s="52" t="inlineStr"/>
    </row>
    <row r="24">
      <c r="A24" s="47" t="n">
        <v>13</v>
      </c>
      <c r="B24" s="48" t="inlineStr">
        <is>
          <t>AUX</t>
        </is>
      </c>
      <c r="C24" s="47" t="n">
        <v>2018</v>
      </c>
      <c r="D24" s="48" t="inlineStr">
        <is>
          <t>Thriller, Action, Horror</t>
        </is>
      </c>
      <c r="E24" s="49" t="n">
        <v>76</v>
      </c>
      <c r="F24" s="48" t="inlineStr">
        <is>
          <t>EXCLUSIVE</t>
        </is>
      </c>
      <c r="G24" s="48" t="inlineStr">
        <is>
          <t>terror, exclusive</t>
        </is>
      </c>
      <c r="H24" s="48" t="inlineStr">
        <is>
          <t>https://www.slasherplay.tv/en/movie/aux-208</t>
        </is>
      </c>
      <c r="I24" s="48" t="inlineStr">
        <is>
          <t>B-Core</t>
        </is>
      </c>
      <c r="J24" s="50" t="n">
        <v>1200</v>
      </c>
      <c r="K24" s="50" t="n">
        <v>3600</v>
      </c>
      <c r="L24" s="48" t="inlineStr">
        <is>
          <t>Exclusive to MENA</t>
        </is>
      </c>
      <c r="M24" s="48" t="inlineStr">
        <is>
          <t>ON_BRAND</t>
        </is>
      </c>
      <c r="N24" s="48" t="inlineStr"/>
      <c r="O24" s="48" t="inlineStr"/>
    </row>
    <row r="25">
      <c r="A25" s="47" t="n">
        <v>14</v>
      </c>
      <c r="B25" s="48" t="inlineStr">
        <is>
          <t>Awaken The Shadowman</t>
        </is>
      </c>
      <c r="C25" s="47" t="n">
        <v>2018</v>
      </c>
      <c r="D25" s="48" t="inlineStr">
        <is>
          <t>Thriller, Horror</t>
        </is>
      </c>
      <c r="E25" s="49" t="n">
        <v>83</v>
      </c>
      <c r="F25" s="48" t="inlineStr">
        <is>
          <t>Not on MENA SVOD</t>
        </is>
      </c>
      <c r="G25" s="48" t="inlineStr">
        <is>
          <t>midnight-movies</t>
        </is>
      </c>
      <c r="H25" s="48" t="inlineStr">
        <is>
          <t>https://www.slasherplay.tv/en/movie/awaken-the-shadowman-381</t>
        </is>
      </c>
      <c r="I25" s="48" t="inlineStr">
        <is>
          <t>C-Catalog</t>
        </is>
      </c>
      <c r="J25" s="50" t="n">
        <v>600</v>
      </c>
      <c r="K25" s="50" t="n">
        <v>1800</v>
      </c>
      <c r="L25" s="48" t="inlineStr">
        <is>
          <t>Catalog library</t>
        </is>
      </c>
      <c r="M25" s="48" t="inlineStr">
        <is>
          <t>ON_BRAND</t>
        </is>
      </c>
      <c r="N25" s="48" t="inlineStr"/>
      <c r="O25" s="48" t="inlineStr"/>
    </row>
    <row r="26">
      <c r="A26" s="47" t="n">
        <v>15</v>
      </c>
      <c r="B26" s="48" t="inlineStr">
        <is>
          <t>Babysitter Must Die</t>
        </is>
      </c>
      <c r="C26" s="47" t="n">
        <v>2021</v>
      </c>
      <c r="D26" s="48" t="inlineStr">
        <is>
          <t>Thriller, Horror</t>
        </is>
      </c>
      <c r="E26" s="49" t="n">
        <v>75</v>
      </c>
      <c r="F26" s="48" t="inlineStr">
        <is>
          <t>EXCLUSIVE</t>
        </is>
      </c>
      <c r="G26" s="48" t="inlineStr">
        <is>
          <t>slasher, exclusive</t>
        </is>
      </c>
      <c r="H26" s="48" t="inlineStr">
        <is>
          <t>https://www.slasherplay.tv/en/movie/babysitter-must-die-272</t>
        </is>
      </c>
      <c r="I26" s="48" t="inlineStr">
        <is>
          <t>A-Premium</t>
        </is>
      </c>
      <c r="J26" s="50" t="n">
        <v>2400</v>
      </c>
      <c r="K26" s="50" t="n">
        <v>7200</v>
      </c>
      <c r="L26" s="48" t="inlineStr">
        <is>
          <t>Exclusive to MENA</t>
        </is>
      </c>
      <c r="M26" s="48" t="inlineStr">
        <is>
          <t>ON_BRAND</t>
        </is>
      </c>
      <c r="N26" s="48" t="inlineStr"/>
      <c r="O26" s="48" t="inlineStr">
        <is>
          <t>YES</t>
        </is>
      </c>
    </row>
    <row r="27">
      <c r="A27" s="47" t="n">
        <v>16</v>
      </c>
      <c r="B27" s="48" t="inlineStr">
        <is>
          <t>Bastard</t>
        </is>
      </c>
      <c r="C27" s="47" t="n">
        <v>2015</v>
      </c>
      <c r="D27" s="48" t="inlineStr">
        <is>
          <t>Horror</t>
        </is>
      </c>
      <c r="E27" s="49" t="n">
        <v>74</v>
      </c>
      <c r="F27" s="48" t="inlineStr">
        <is>
          <t>EXCLUSIVE</t>
        </is>
      </c>
      <c r="G27" s="48" t="inlineStr">
        <is>
          <t>slasher, exclusive</t>
        </is>
      </c>
      <c r="H27" s="48" t="inlineStr">
        <is>
          <t>https://www.slasherplay.tv/en/movie/bastard-125</t>
        </is>
      </c>
      <c r="I27" s="48" t="inlineStr">
        <is>
          <t>B-Core</t>
        </is>
      </c>
      <c r="J27" s="50" t="n">
        <v>1200</v>
      </c>
      <c r="K27" s="50" t="n">
        <v>3600</v>
      </c>
      <c r="L27" s="48" t="inlineStr">
        <is>
          <t>Exclusive to MENA</t>
        </is>
      </c>
      <c r="M27" s="48" t="inlineStr">
        <is>
          <t>ON_BRAND</t>
        </is>
      </c>
      <c r="N27" s="48" t="inlineStr"/>
      <c r="O27" s="48" t="inlineStr"/>
    </row>
    <row r="28">
      <c r="A28" s="47" t="n">
        <v>17</v>
      </c>
      <c r="B28" s="48" t="inlineStr">
        <is>
          <t>Below Zero</t>
        </is>
      </c>
      <c r="C28" s="47" t="n">
        <v>2012</v>
      </c>
      <c r="D28" s="48" t="inlineStr">
        <is>
          <t>Thriller, Horror</t>
        </is>
      </c>
      <c r="E28" s="49" t="n">
        <v>95</v>
      </c>
      <c r="F28" s="48" t="inlineStr">
        <is>
          <t>Not on MENA SVOD</t>
        </is>
      </c>
      <c r="G28" s="48" t="inlineStr">
        <is>
          <t>slasher</t>
        </is>
      </c>
      <c r="H28" s="48" t="inlineStr">
        <is>
          <t>https://www.slasherplay.tv/en/movie/below-zero-394</t>
        </is>
      </c>
      <c r="I28" s="48" t="inlineStr">
        <is>
          <t>C-Catalog</t>
        </is>
      </c>
      <c r="J28" s="50" t="n">
        <v>600</v>
      </c>
      <c r="K28" s="50" t="n">
        <v>1800</v>
      </c>
      <c r="L28" s="48" t="inlineStr">
        <is>
          <t>Catalog library</t>
        </is>
      </c>
      <c r="M28" s="48" t="inlineStr">
        <is>
          <t>ON_BRAND</t>
        </is>
      </c>
      <c r="N28" s="48" t="inlineStr"/>
      <c r="O28" s="48" t="inlineStr"/>
    </row>
    <row r="29">
      <c r="A29" s="47" t="n">
        <v>18</v>
      </c>
      <c r="B29" s="48" t="inlineStr">
        <is>
          <t>Better Off  Zed</t>
        </is>
      </c>
      <c r="C29" s="47" t="n">
        <v>2019</v>
      </c>
      <c r="D29" s="48" t="inlineStr">
        <is>
          <t>Comedy, Horror</t>
        </is>
      </c>
      <c r="E29" s="49" t="n">
        <v>100</v>
      </c>
      <c r="F29" s="48" t="inlineStr">
        <is>
          <t>Not on MENA SVOD</t>
        </is>
      </c>
      <c r="G29" s="48" t="inlineStr">
        <is>
          <t>fantasia</t>
        </is>
      </c>
      <c r="H29" s="48" t="inlineStr">
        <is>
          <t>https://www.slasherplay.tv/en/movie/better-off-zed-245</t>
        </is>
      </c>
      <c r="I29" s="48" t="inlineStr">
        <is>
          <t>B-Core</t>
        </is>
      </c>
      <c r="J29" s="50" t="n">
        <v>1200</v>
      </c>
      <c r="K29" s="50" t="n">
        <v>3600</v>
      </c>
      <c r="L29" s="48" t="inlineStr">
        <is>
          <t>Recent release</t>
        </is>
      </c>
      <c r="M29" s="48" t="inlineStr">
        <is>
          <t>ON_BRAND</t>
        </is>
      </c>
      <c r="N29" s="48" t="inlineStr"/>
      <c r="O29" s="48" t="inlineStr"/>
    </row>
    <row r="30">
      <c r="A30" s="47" t="n">
        <v>19</v>
      </c>
      <c r="B30" s="48" t="inlineStr">
        <is>
          <t>Black Water</t>
        </is>
      </c>
      <c r="C30" s="47" t="n">
        <v>2008</v>
      </c>
      <c r="D30" s="48" t="inlineStr">
        <is>
          <t>Terror</t>
        </is>
      </c>
      <c r="E30" s="49" t="n">
        <v>89</v>
      </c>
      <c r="F30" s="48" t="inlineStr">
        <is>
          <t>STARZPLAY</t>
        </is>
      </c>
      <c r="G30" s="48" t="inlineStr">
        <is>
          <t>terror</t>
        </is>
      </c>
      <c r="H30" s="48" t="inlineStr">
        <is>
          <t>https://www.slasherplay.tv/en/movie/black-water-462</t>
        </is>
      </c>
      <c r="I30" s="48" t="inlineStr">
        <is>
          <t>D-Library</t>
        </is>
      </c>
      <c r="J30" s="50" t="n">
        <v>300</v>
      </c>
      <c r="K30" s="50" t="n">
        <v>900</v>
      </c>
      <c r="L30" s="48" t="inlineStr">
        <is>
          <t>Deep library long-tail</t>
        </is>
      </c>
      <c r="M30" s="48" t="inlineStr">
        <is>
          <t>ON_BRAND</t>
        </is>
      </c>
      <c r="N30" s="48" t="inlineStr"/>
      <c r="O30" s="48" t="inlineStr"/>
    </row>
    <row r="31">
      <c r="A31" s="47" t="n">
        <v>20</v>
      </c>
      <c r="B31" s="48" t="inlineStr">
        <is>
          <t>Blood Sucking Bastards</t>
        </is>
      </c>
      <c r="C31" s="47" t="n">
        <v>2015</v>
      </c>
      <c r="D31" s="48" t="inlineStr">
        <is>
          <t>Comedy, Action, Horror</t>
        </is>
      </c>
      <c r="E31" s="49" t="n">
        <v>84</v>
      </c>
      <c r="F31" s="48" t="inlineStr">
        <is>
          <t>EXCLUSIVE</t>
        </is>
      </c>
      <c r="G31" s="48" t="inlineStr">
        <is>
          <t>slasher, exclusive</t>
        </is>
      </c>
      <c r="H31" s="48" t="inlineStr">
        <is>
          <t>https://www.slasherplay.tv/en/movie/blood-sucking-bastards-126</t>
        </is>
      </c>
      <c r="I31" s="48" t="inlineStr">
        <is>
          <t>A-Premium</t>
        </is>
      </c>
      <c r="J31" s="50" t="n">
        <v>2400</v>
      </c>
      <c r="K31" s="50" t="n">
        <v>7200</v>
      </c>
      <c r="L31" s="48" t="inlineStr">
        <is>
          <t>Exclusive to MENA</t>
        </is>
      </c>
      <c r="M31" s="48" t="inlineStr">
        <is>
          <t>ON_BRAND</t>
        </is>
      </c>
      <c r="N31" s="48" t="inlineStr"/>
      <c r="O31" s="48" t="inlineStr"/>
    </row>
    <row r="32">
      <c r="A32" s="47" t="n">
        <v>21</v>
      </c>
      <c r="B32" s="48" t="inlineStr">
        <is>
          <t>Boar</t>
        </is>
      </c>
      <c r="C32" s="47" t="n">
        <v>2019</v>
      </c>
      <c r="D32" s="48" t="inlineStr">
        <is>
          <t>Thriller, Adventure, Horror</t>
        </is>
      </c>
      <c r="E32" s="49" t="n">
        <v>96</v>
      </c>
      <c r="F32" s="48" t="inlineStr">
        <is>
          <t>EXCLUSIVE</t>
        </is>
      </c>
      <c r="G32" s="48" t="inlineStr">
        <is>
          <t>terror, exclusive</t>
        </is>
      </c>
      <c r="H32" s="48" t="inlineStr">
        <is>
          <t>https://www.slasherplay.tv/en/movie/boar-138</t>
        </is>
      </c>
      <c r="I32" s="48" t="inlineStr">
        <is>
          <t>A-Premium</t>
        </is>
      </c>
      <c r="J32" s="50" t="n">
        <v>2400</v>
      </c>
      <c r="K32" s="50" t="n">
        <v>7200</v>
      </c>
      <c r="L32" s="48" t="inlineStr">
        <is>
          <t>Exclusive to MENA</t>
        </is>
      </c>
      <c r="M32" s="48" t="inlineStr">
        <is>
          <t>ON_BRAND</t>
        </is>
      </c>
      <c r="N32" s="48" t="inlineStr">
        <is>
          <t>YES</t>
        </is>
      </c>
      <c r="O32" s="48" t="inlineStr"/>
    </row>
    <row r="33">
      <c r="A33" s="47" t="n">
        <v>22</v>
      </c>
      <c r="B33" s="48" t="inlineStr">
        <is>
          <t>Body</t>
        </is>
      </c>
      <c r="C33" s="47" t="n">
        <v>2015</v>
      </c>
      <c r="D33" s="48" t="inlineStr">
        <is>
          <t>Thriller, Crime</t>
        </is>
      </c>
      <c r="E33" s="49" t="n">
        <v>100</v>
      </c>
      <c r="F33" s="48" t="inlineStr">
        <is>
          <t>Not on MENA SVOD</t>
        </is>
      </c>
      <c r="G33" s="48" t="inlineStr">
        <is>
          <t>crime</t>
        </is>
      </c>
      <c r="H33" s="48" t="inlineStr">
        <is>
          <t>https://www.slasherplay.tv/en/movie/body-334</t>
        </is>
      </c>
      <c r="I33" s="48" t="inlineStr">
        <is>
          <t>C-Catalog</t>
        </is>
      </c>
      <c r="J33" s="50" t="n">
        <v>600</v>
      </c>
      <c r="K33" s="50" t="n">
        <v>1800</v>
      </c>
      <c r="L33" s="48" t="inlineStr">
        <is>
          <t>Catalog library</t>
        </is>
      </c>
      <c r="M33" s="48" t="inlineStr">
        <is>
          <t>ON_BRAND</t>
        </is>
      </c>
      <c r="N33" s="48" t="inlineStr">
        <is>
          <t>YES</t>
        </is>
      </c>
      <c r="O33" s="48" t="inlineStr"/>
    </row>
    <row r="34">
      <c r="A34" s="47" t="n">
        <v>23</v>
      </c>
      <c r="B34" s="48" t="inlineStr">
        <is>
          <t>Braid</t>
        </is>
      </c>
      <c r="C34" s="47" t="n">
        <v>2019</v>
      </c>
      <c r="D34" s="48" t="inlineStr">
        <is>
          <t>Thriller, Crime, Mystery, Horror</t>
        </is>
      </c>
      <c r="E34" s="49" t="n">
        <v>83</v>
      </c>
      <c r="F34" s="48" t="inlineStr">
        <is>
          <t>EXCLUSIVE</t>
        </is>
      </c>
      <c r="G34" s="48" t="inlineStr">
        <is>
          <t>sci-fi, exclusive</t>
        </is>
      </c>
      <c r="H34" s="48" t="inlineStr">
        <is>
          <t>https://www.slasherplay.tv/en/movie/braid-300</t>
        </is>
      </c>
      <c r="I34" s="48" t="inlineStr">
        <is>
          <t>A-Premium</t>
        </is>
      </c>
      <c r="J34" s="50" t="n">
        <v>2400</v>
      </c>
      <c r="K34" s="50" t="n">
        <v>7200</v>
      </c>
      <c r="L34" s="48" t="inlineStr">
        <is>
          <t>Exclusive to MENA</t>
        </is>
      </c>
      <c r="M34" s="48" t="inlineStr">
        <is>
          <t>ON_BRAND</t>
        </is>
      </c>
      <c r="N34" s="48" t="inlineStr"/>
      <c r="O34" s="48" t="inlineStr">
        <is>
          <t>YES</t>
        </is>
      </c>
    </row>
    <row r="35">
      <c r="A35" s="51" t="n">
        <v>24</v>
      </c>
      <c r="B35" s="52" t="inlineStr">
        <is>
          <t>Bull</t>
        </is>
      </c>
      <c r="C35" s="51" t="n">
        <v>2022</v>
      </c>
      <c r="D35" s="52" t="inlineStr">
        <is>
          <t>Thriller, Crime</t>
        </is>
      </c>
      <c r="E35" s="53" t="n">
        <v>87</v>
      </c>
      <c r="F35" s="52" t="inlineStr">
        <is>
          <t>Not on MENA SVOD</t>
        </is>
      </c>
      <c r="G35" s="52" t="inlineStr">
        <is>
          <t>crime</t>
        </is>
      </c>
      <c r="H35" s="52" t="inlineStr">
        <is>
          <t>https://www.slasherplay.tv/en/movie/bull-311</t>
        </is>
      </c>
      <c r="I35" s="52" t="inlineStr">
        <is>
          <t>B-Core</t>
        </is>
      </c>
      <c r="J35" s="54" t="n">
        <v>1200</v>
      </c>
      <c r="K35" s="54" t="n">
        <v>3600</v>
      </c>
      <c r="L35" s="52" t="inlineStr">
        <is>
          <t>Recent release</t>
        </is>
      </c>
      <c r="M35" s="52" t="inlineStr">
        <is>
          <t>OFF_BRAND</t>
        </is>
      </c>
      <c r="N35" s="52" t="inlineStr"/>
      <c r="O35" s="52" t="inlineStr"/>
    </row>
    <row r="36">
      <c r="A36" s="51" t="n">
        <v>25</v>
      </c>
      <c r="B36" s="52" t="inlineStr">
        <is>
          <t>Bullet Proof monk</t>
        </is>
      </c>
      <c r="C36" s="51" t="n">
        <v>2003</v>
      </c>
      <c r="D36" s="52" t="inlineStr">
        <is>
          <t>Comedy, Action, Fantasy</t>
        </is>
      </c>
      <c r="E36" s="53" t="n">
        <v>100</v>
      </c>
      <c r="F36" s="52" t="inlineStr">
        <is>
          <t>Not on MENA SVOD</t>
        </is>
      </c>
      <c r="G36" s="52" t="inlineStr">
        <is>
          <t>fantasia</t>
        </is>
      </c>
      <c r="H36" s="52" t="inlineStr">
        <is>
          <t>https://www.slasherplay.tv/en/movie/bullet-proof-monk-244</t>
        </is>
      </c>
      <c r="I36" s="52" t="inlineStr">
        <is>
          <t>D-Library</t>
        </is>
      </c>
      <c r="J36" s="54" t="n">
        <v>300</v>
      </c>
      <c r="K36" s="54" t="n">
        <v>900</v>
      </c>
      <c r="L36" s="52" t="inlineStr">
        <is>
          <t>Deep library long-tail</t>
        </is>
      </c>
      <c r="M36" s="52" t="inlineStr">
        <is>
          <t>OFF_BRAND</t>
        </is>
      </c>
      <c r="N36" s="52" t="inlineStr"/>
      <c r="O36" s="52" t="inlineStr"/>
    </row>
    <row r="37">
      <c r="A37" s="51" t="n">
        <v>26</v>
      </c>
      <c r="B37" s="52" t="inlineStr">
        <is>
          <t>Camino</t>
        </is>
      </c>
      <c r="C37" s="51" t="n">
        <v>2016</v>
      </c>
      <c r="D37" s="52" t="inlineStr">
        <is>
          <t>Thriller, Action</t>
        </is>
      </c>
      <c r="E37" s="53" t="n">
        <v>100</v>
      </c>
      <c r="F37" s="52" t="inlineStr">
        <is>
          <t>Not on MENA SVOD</t>
        </is>
      </c>
      <c r="G37" s="52" t="inlineStr">
        <is>
          <t>crime</t>
        </is>
      </c>
      <c r="H37" s="52" t="inlineStr">
        <is>
          <t>https://www.slasherplay.tv/en/movie/camino-261</t>
        </is>
      </c>
      <c r="I37" s="52" t="inlineStr">
        <is>
          <t>C-Catalog</t>
        </is>
      </c>
      <c r="J37" s="54" t="n">
        <v>600</v>
      </c>
      <c r="K37" s="54" t="n">
        <v>1800</v>
      </c>
      <c r="L37" s="52" t="inlineStr">
        <is>
          <t>Catalog library</t>
        </is>
      </c>
      <c r="M37" s="52" t="inlineStr">
        <is>
          <t>OFF_BRAND</t>
        </is>
      </c>
      <c r="N37" s="52" t="inlineStr"/>
      <c r="O37" s="52" t="inlineStr"/>
    </row>
    <row r="38">
      <c r="A38" s="47" t="n">
        <v>27</v>
      </c>
      <c r="B38" s="48" t="inlineStr">
        <is>
          <t>Candy Land</t>
        </is>
      </c>
      <c r="C38" s="47" t="n">
        <v>2023</v>
      </c>
      <c r="D38" s="48" t="inlineStr">
        <is>
          <t>Thriller, Horror</t>
        </is>
      </c>
      <c r="E38" s="49" t="n">
        <v>84</v>
      </c>
      <c r="F38" s="48" t="inlineStr">
        <is>
          <t>EXCLUSIVE</t>
        </is>
      </c>
      <c r="G38" s="48" t="inlineStr">
        <is>
          <t>terror, exclusive</t>
        </is>
      </c>
      <c r="H38" s="48" t="inlineStr">
        <is>
          <t>https://www.slasherplay.tv/en/movie/candy-land-264</t>
        </is>
      </c>
      <c r="I38" s="48" t="inlineStr">
        <is>
          <t>A-Premium</t>
        </is>
      </c>
      <c r="J38" s="50" t="n">
        <v>2400</v>
      </c>
      <c r="K38" s="50" t="n">
        <v>7200</v>
      </c>
      <c r="L38" s="48" t="inlineStr">
        <is>
          <t>Exclusive to MENA</t>
        </is>
      </c>
      <c r="M38" s="48" t="inlineStr">
        <is>
          <t>ON_BRAND</t>
        </is>
      </c>
      <c r="N38" s="48" t="inlineStr">
        <is>
          <t>YES</t>
        </is>
      </c>
      <c r="O38" s="48" t="inlineStr"/>
    </row>
    <row r="39">
      <c r="A39" s="47" t="n">
        <v>28</v>
      </c>
      <c r="B39" s="48" t="inlineStr">
        <is>
          <t>Caveat</t>
        </is>
      </c>
      <c r="C39" s="47" t="n">
        <v>2021</v>
      </c>
      <c r="D39" s="48" t="inlineStr">
        <is>
          <t>Thriller, Mystery, Horror, Supernatural horror</t>
        </is>
      </c>
      <c r="E39" s="49" t="n">
        <v>88</v>
      </c>
      <c r="F39" s="48" t="inlineStr">
        <is>
          <t>EXCLUSIVE</t>
        </is>
      </c>
      <c r="G39" s="48" t="inlineStr">
        <is>
          <t>fantasia, exclusive</t>
        </is>
      </c>
      <c r="H39" s="48" t="inlineStr">
        <is>
          <t>https://www.slasherplay.tv/en/movie/caveat-154</t>
        </is>
      </c>
      <c r="I39" s="48" t="inlineStr">
        <is>
          <t>A-Premium</t>
        </is>
      </c>
      <c r="J39" s="50" t="n">
        <v>2400</v>
      </c>
      <c r="K39" s="50" t="n">
        <v>7200</v>
      </c>
      <c r="L39" s="48" t="inlineStr">
        <is>
          <t>Exclusive to MENA</t>
        </is>
      </c>
      <c r="M39" s="48" t="inlineStr">
        <is>
          <t>ON_BRAND</t>
        </is>
      </c>
      <c r="N39" s="48" t="inlineStr"/>
      <c r="O39" s="48" t="inlineStr"/>
    </row>
    <row r="40">
      <c r="A40" s="47" t="n">
        <v>29</v>
      </c>
      <c r="B40" s="48" t="inlineStr">
        <is>
          <t>Cinderella’s Revenge</t>
        </is>
      </c>
      <c r="C40" s="47" t="n">
        <v>2024</v>
      </c>
      <c r="D40" s="48" t="inlineStr">
        <is>
          <t>Thriller, Fantasy, Mystery, Horror, Romance</t>
        </is>
      </c>
      <c r="E40" s="49" t="n">
        <v>80</v>
      </c>
      <c r="F40" s="48" t="inlineStr">
        <is>
          <t>EXCLUSIVE</t>
        </is>
      </c>
      <c r="G40" s="48" t="inlineStr">
        <is>
          <t>originals, slasher, exclusive</t>
        </is>
      </c>
      <c r="H40" s="48" t="inlineStr">
        <is>
          <t>https://www.slasherplay.tv/en/movie/cinderellas-revenge-250</t>
        </is>
      </c>
      <c r="I40" s="48" t="inlineStr">
        <is>
          <t>A-Premium</t>
        </is>
      </c>
      <c r="J40" s="50" t="n">
        <v>2400</v>
      </c>
      <c r="K40" s="50" t="n">
        <v>7200</v>
      </c>
      <c r="L40" s="48" t="inlineStr">
        <is>
          <t>Exclusive to MENA</t>
        </is>
      </c>
      <c r="M40" s="48" t="inlineStr">
        <is>
          <t>ON_BRAND</t>
        </is>
      </c>
      <c r="N40" s="48" t="inlineStr"/>
      <c r="O40" s="48" t="inlineStr"/>
    </row>
    <row r="41">
      <c r="A41" s="47" t="n">
        <v>30</v>
      </c>
      <c r="B41" s="48" t="inlineStr">
        <is>
          <t>Clown Town</t>
        </is>
      </c>
      <c r="C41" s="47" t="n">
        <v>2016</v>
      </c>
      <c r="D41" s="48" t="inlineStr">
        <is>
          <t>Thriller, Horror</t>
        </is>
      </c>
      <c r="E41" s="49" t="n">
        <v>81</v>
      </c>
      <c r="F41" s="48" t="inlineStr">
        <is>
          <t>Not on MENA SVOD</t>
        </is>
      </c>
      <c r="G41" s="48" t="inlineStr">
        <is>
          <t>terror</t>
        </is>
      </c>
      <c r="H41" s="48" t="inlineStr">
        <is>
          <t>https://www.slasherplay.tv/en/movie/clown-town-360</t>
        </is>
      </c>
      <c r="I41" s="48" t="inlineStr">
        <is>
          <t>C-Catalog</t>
        </is>
      </c>
      <c r="J41" s="50" t="n">
        <v>600</v>
      </c>
      <c r="K41" s="50" t="n">
        <v>1800</v>
      </c>
      <c r="L41" s="48" t="inlineStr">
        <is>
          <t>Catalog library</t>
        </is>
      </c>
      <c r="M41" s="48" t="inlineStr">
        <is>
          <t>ON_BRAND</t>
        </is>
      </c>
      <c r="N41" s="48" t="inlineStr"/>
      <c r="O41" s="48" t="inlineStr"/>
    </row>
    <row r="42">
      <c r="A42" s="47" t="n">
        <v>31</v>
      </c>
      <c r="B42" s="48" t="inlineStr">
        <is>
          <t>Coming Home In The Dark</t>
        </is>
      </c>
      <c r="C42" s="47" t="n">
        <v>2021</v>
      </c>
      <c r="D42" s="48" t="inlineStr">
        <is>
          <t>Thriller, Crime, Horror, Serial Killer</t>
        </is>
      </c>
      <c r="E42" s="49" t="n">
        <v>92</v>
      </c>
      <c r="F42" s="48" t="inlineStr">
        <is>
          <t>EXCLUSIVE</t>
        </is>
      </c>
      <c r="G42" s="48" t="inlineStr">
        <is>
          <t>exclusive, midnight-movies</t>
        </is>
      </c>
      <c r="H42" s="48" t="inlineStr">
        <is>
          <t>https://www.slasherplay.tv/en/movie/coming-home-in-the-dark-143</t>
        </is>
      </c>
      <c r="I42" s="48" t="inlineStr">
        <is>
          <t>A-Premium</t>
        </is>
      </c>
      <c r="J42" s="50" t="n">
        <v>2400</v>
      </c>
      <c r="K42" s="50" t="n">
        <v>7200</v>
      </c>
      <c r="L42" s="48" t="inlineStr">
        <is>
          <t>Exclusive to MENA</t>
        </is>
      </c>
      <c r="M42" s="48" t="inlineStr">
        <is>
          <t>ON_BRAND</t>
        </is>
      </c>
      <c r="N42" s="48" t="inlineStr">
        <is>
          <t>YES</t>
        </is>
      </c>
      <c r="O42" s="48" t="inlineStr"/>
    </row>
    <row r="43">
      <c r="A43" s="47" t="n">
        <v>32</v>
      </c>
      <c r="B43" s="48" t="inlineStr">
        <is>
          <t>Compound Fracture</t>
        </is>
      </c>
      <c r="C43" s="47" t="n">
        <v>2015</v>
      </c>
      <c r="D43" s="48" t="inlineStr">
        <is>
          <t>Thriller, Horror</t>
        </is>
      </c>
      <c r="E43" s="49" t="n">
        <v>87</v>
      </c>
      <c r="F43" s="48" t="inlineStr">
        <is>
          <t>Not on MENA SVOD</t>
        </is>
      </c>
      <c r="G43" s="48" t="inlineStr">
        <is>
          <t>terror</t>
        </is>
      </c>
      <c r="H43" s="48" t="inlineStr">
        <is>
          <t>https://www.slasherplay.tv/en/movie/compound-fracture-361</t>
        </is>
      </c>
      <c r="I43" s="48" t="inlineStr">
        <is>
          <t>C-Catalog</t>
        </is>
      </c>
      <c r="J43" s="50" t="n">
        <v>600</v>
      </c>
      <c r="K43" s="50" t="n">
        <v>1800</v>
      </c>
      <c r="L43" s="48" t="inlineStr">
        <is>
          <t>Catalog library</t>
        </is>
      </c>
      <c r="M43" s="48" t="inlineStr">
        <is>
          <t>ON_BRAND</t>
        </is>
      </c>
      <c r="N43" s="48" t="inlineStr"/>
      <c r="O43" s="48" t="inlineStr"/>
    </row>
    <row r="44">
      <c r="A44" s="47" t="n">
        <v>33</v>
      </c>
      <c r="B44" s="48" t="inlineStr">
        <is>
          <t>Convergence</t>
        </is>
      </c>
      <c r="C44" s="47" t="n">
        <v>2015</v>
      </c>
      <c r="D44" s="48" t="inlineStr">
        <is>
          <t>Thriller, Action, Serial Killer, Western</t>
        </is>
      </c>
      <c r="E44" s="49" t="n">
        <v>100</v>
      </c>
      <c r="F44" s="48" t="inlineStr">
        <is>
          <t>Not on MENA SVOD</t>
        </is>
      </c>
      <c r="G44" s="48" t="inlineStr">
        <is>
          <t>crime</t>
        </is>
      </c>
      <c r="H44" s="48" t="inlineStr">
        <is>
          <t>https://www.slasherplay.tv/en/movie/convergence1-146</t>
        </is>
      </c>
      <c r="I44" s="48" t="inlineStr">
        <is>
          <t>C-Catalog</t>
        </is>
      </c>
      <c r="J44" s="50" t="n">
        <v>600</v>
      </c>
      <c r="K44" s="50" t="n">
        <v>1800</v>
      </c>
      <c r="L44" s="48" t="inlineStr">
        <is>
          <t>Catalog library</t>
        </is>
      </c>
      <c r="M44" s="48" t="inlineStr">
        <is>
          <t>ON_BRAND</t>
        </is>
      </c>
      <c r="N44" s="48" t="inlineStr"/>
      <c r="O44" s="48" t="inlineStr"/>
    </row>
    <row r="45">
      <c r="A45" s="51" t="n">
        <v>34</v>
      </c>
      <c r="B45" s="52" t="inlineStr">
        <is>
          <t>Crank 2</t>
        </is>
      </c>
      <c r="C45" s="51" t="n">
        <v>2009</v>
      </c>
      <c r="D45" s="52" t="inlineStr">
        <is>
          <t>Sci-Fi</t>
        </is>
      </c>
      <c r="E45" s="53" t="n">
        <v>100</v>
      </c>
      <c r="F45" s="52" t="inlineStr">
        <is>
          <t>Not on MENA SVOD</t>
        </is>
      </c>
      <c r="G45" s="52" t="inlineStr">
        <is>
          <t>sci-fi</t>
        </is>
      </c>
      <c r="H45" s="52" t="inlineStr">
        <is>
          <t>https://www.slasherplay.tv/en/movie/crank-2-aka-crank-high-voltage-330</t>
        </is>
      </c>
      <c r="I45" s="52" t="inlineStr">
        <is>
          <t>D-Library</t>
        </is>
      </c>
      <c r="J45" s="54" t="n">
        <v>300</v>
      </c>
      <c r="K45" s="54" t="n">
        <v>900</v>
      </c>
      <c r="L45" s="52" t="inlineStr">
        <is>
          <t>Deep library long-tail</t>
        </is>
      </c>
      <c r="M45" s="52" t="inlineStr">
        <is>
          <t>OFF_BRAND</t>
        </is>
      </c>
      <c r="N45" s="52" t="inlineStr"/>
      <c r="O45" s="52" t="inlineStr"/>
    </row>
    <row r="46">
      <c r="A46" s="51" t="n">
        <v>35</v>
      </c>
      <c r="B46" s="52" t="inlineStr">
        <is>
          <t>Ctrl Alt Delete</t>
        </is>
      </c>
      <c r="C46" s="51" t="n">
        <v>2016</v>
      </c>
      <c r="D46" s="52" t="inlineStr">
        <is>
          <t>Thriller, Action, Sci-Fi</t>
        </is>
      </c>
      <c r="E46" s="53" t="n">
        <v>83</v>
      </c>
      <c r="F46" s="52" t="inlineStr">
        <is>
          <t>Not on MENA SVOD</t>
        </is>
      </c>
      <c r="G46" s="52" t="inlineStr">
        <is>
          <t>sci-fi</t>
        </is>
      </c>
      <c r="H46" s="52" t="inlineStr">
        <is>
          <t>https://www.slasherplay.tv/en/movie/ctrl-alt-delete-aka-hacked-235</t>
        </is>
      </c>
      <c r="I46" s="52" t="inlineStr">
        <is>
          <t>C-Catalog</t>
        </is>
      </c>
      <c r="J46" s="54" t="n">
        <v>600</v>
      </c>
      <c r="K46" s="54" t="n">
        <v>1800</v>
      </c>
      <c r="L46" s="52" t="inlineStr">
        <is>
          <t>Catalog library</t>
        </is>
      </c>
      <c r="M46" s="52" t="inlineStr">
        <is>
          <t>OFF_BRAND</t>
        </is>
      </c>
      <c r="N46" s="52" t="inlineStr"/>
      <c r="O46" s="52" t="inlineStr"/>
    </row>
    <row r="47">
      <c r="A47" s="51" t="n">
        <v>36</v>
      </c>
      <c r="B47" s="52" t="inlineStr">
        <is>
          <t>Danger Close</t>
        </is>
      </c>
      <c r="C47" s="51" t="n">
        <v>2019</v>
      </c>
      <c r="D47" s="52" t="inlineStr">
        <is>
          <t>Action</t>
        </is>
      </c>
      <c r="E47" s="53" t="n">
        <v>118</v>
      </c>
      <c r="F47" s="52" t="inlineStr">
        <is>
          <t>Not on MENA SVOD</t>
        </is>
      </c>
      <c r="G47" s="52" t="inlineStr">
        <is>
          <t>crime</t>
        </is>
      </c>
      <c r="H47" s="52" t="inlineStr">
        <is>
          <t>https://www.slasherplay.tv/en/movie/danger-close-318</t>
        </is>
      </c>
      <c r="I47" s="52" t="inlineStr">
        <is>
          <t>B-Core</t>
        </is>
      </c>
      <c r="J47" s="54" t="n">
        <v>1200</v>
      </c>
      <c r="K47" s="54" t="n">
        <v>3600</v>
      </c>
      <c r="L47" s="52" t="inlineStr">
        <is>
          <t>Recent release</t>
        </is>
      </c>
      <c r="M47" s="52" t="inlineStr">
        <is>
          <t>OFF_BRAND</t>
        </is>
      </c>
      <c r="N47" s="52" t="inlineStr"/>
      <c r="O47" s="52" t="inlineStr"/>
    </row>
    <row r="48">
      <c r="A48" s="47" t="n">
        <v>37</v>
      </c>
      <c r="B48" s="48" t="inlineStr">
        <is>
          <t>Dawn Breaks Behind The Eyes</t>
        </is>
      </c>
      <c r="C48" s="47" t="n">
        <v>2022</v>
      </c>
      <c r="D48" s="48" t="inlineStr">
        <is>
          <t>Action, Mystery, Horror</t>
        </is>
      </c>
      <c r="E48" s="49" t="n">
        <v>72</v>
      </c>
      <c r="F48" s="48" t="inlineStr">
        <is>
          <t>EXCLUSIVE</t>
        </is>
      </c>
      <c r="G48" s="48" t="inlineStr">
        <is>
          <t>terror, exclusive</t>
        </is>
      </c>
      <c r="H48" s="48" t="inlineStr">
        <is>
          <t>https://www.slasherplay.tv/en/movie/dawn-breaks-behind-the-eyes-142</t>
        </is>
      </c>
      <c r="I48" s="48" t="inlineStr">
        <is>
          <t>A-Premium</t>
        </is>
      </c>
      <c r="J48" s="50" t="n">
        <v>2400</v>
      </c>
      <c r="K48" s="50" t="n">
        <v>7200</v>
      </c>
      <c r="L48" s="48" t="inlineStr">
        <is>
          <t>Exclusive to MENA</t>
        </is>
      </c>
      <c r="M48" s="48" t="inlineStr">
        <is>
          <t>ON_BRAND</t>
        </is>
      </c>
      <c r="N48" s="48" t="inlineStr"/>
      <c r="O48" s="48" t="inlineStr"/>
    </row>
    <row r="49">
      <c r="A49" s="47" t="n">
        <v>38</v>
      </c>
      <c r="B49" s="48" t="inlineStr">
        <is>
          <t>Daylight’s End</t>
        </is>
      </c>
      <c r="C49" s="47" t="n">
        <v>2016</v>
      </c>
      <c r="D49" s="48" t="inlineStr">
        <is>
          <t>Action, Fantasy, Sci-Fi, Horror</t>
        </is>
      </c>
      <c r="E49" s="49" t="n">
        <v>71</v>
      </c>
      <c r="F49" s="48" t="inlineStr">
        <is>
          <t>EXCLUSIVE</t>
        </is>
      </c>
      <c r="G49" s="48" t="inlineStr">
        <is>
          <t>sci-fi, exclusive</t>
        </is>
      </c>
      <c r="H49" s="48" t="inlineStr">
        <is>
          <t>https://www.slasherplay.tv/en/movie/daylights-end-136</t>
        </is>
      </c>
      <c r="I49" s="48" t="inlineStr">
        <is>
          <t>B-Core</t>
        </is>
      </c>
      <c r="J49" s="50" t="n">
        <v>1200</v>
      </c>
      <c r="K49" s="50" t="n">
        <v>3600</v>
      </c>
      <c r="L49" s="48" t="inlineStr">
        <is>
          <t>Exclusive to MENA</t>
        </is>
      </c>
      <c r="M49" s="48" t="inlineStr">
        <is>
          <t>ON_BRAND</t>
        </is>
      </c>
      <c r="N49" s="48" t="inlineStr"/>
      <c r="O49" s="48" t="inlineStr"/>
    </row>
    <row r="50">
      <c r="A50" s="47" t="n">
        <v>39</v>
      </c>
      <c r="B50" s="48" t="inlineStr">
        <is>
          <t>Dead Awake</t>
        </is>
      </c>
      <c r="C50" s="47" t="n">
        <v>2017</v>
      </c>
      <c r="D50" s="48" t="inlineStr">
        <is>
          <t>Thriller, Mystery, Horror</t>
        </is>
      </c>
      <c r="E50" s="49" t="n">
        <v>95</v>
      </c>
      <c r="F50" s="48" t="inlineStr">
        <is>
          <t>EXCLUSIVE</t>
        </is>
      </c>
      <c r="G50" s="48" t="inlineStr">
        <is>
          <t>terror, exclusive</t>
        </is>
      </c>
      <c r="H50" s="48" t="inlineStr">
        <is>
          <t>https://www.slasherplay.tv/en/movie/dead-awake-137</t>
        </is>
      </c>
      <c r="I50" s="48" t="inlineStr">
        <is>
          <t>A-Premium</t>
        </is>
      </c>
      <c r="J50" s="50" t="n">
        <v>2400</v>
      </c>
      <c r="K50" s="50" t="n">
        <v>7200</v>
      </c>
      <c r="L50" s="48" t="inlineStr">
        <is>
          <t>Exclusive to MENA</t>
        </is>
      </c>
      <c r="M50" s="48" t="inlineStr">
        <is>
          <t>ON_BRAND</t>
        </is>
      </c>
      <c r="N50" s="48" t="inlineStr"/>
      <c r="O50" s="48" t="inlineStr"/>
    </row>
    <row r="51">
      <c r="A51" s="47" t="n">
        <v>40</v>
      </c>
      <c r="B51" s="48" t="inlineStr">
        <is>
          <t>Deadtectives</t>
        </is>
      </c>
      <c r="C51" s="47" t="n">
        <v>2019</v>
      </c>
      <c r="D51" s="48" t="inlineStr">
        <is>
          <t>Comedy, Horror</t>
        </is>
      </c>
      <c r="E51" s="49" t="n">
        <v>92</v>
      </c>
      <c r="F51" s="48" t="inlineStr">
        <is>
          <t>EXCLUSIVE</t>
        </is>
      </c>
      <c r="G51" s="48" t="inlineStr">
        <is>
          <t>fantasia, exclusive</t>
        </is>
      </c>
      <c r="H51" s="48" t="inlineStr">
        <is>
          <t>https://www.slasherplay.tv/en/movie/deadtectives-182</t>
        </is>
      </c>
      <c r="I51" s="48" t="inlineStr">
        <is>
          <t>A-Premium</t>
        </is>
      </c>
      <c r="J51" s="50" t="n">
        <v>2400</v>
      </c>
      <c r="K51" s="50" t="n">
        <v>7200</v>
      </c>
      <c r="L51" s="48" t="inlineStr">
        <is>
          <t>Exclusive to MENA</t>
        </is>
      </c>
      <c r="M51" s="48" t="inlineStr">
        <is>
          <t>ON_BRAND</t>
        </is>
      </c>
      <c r="N51" s="48" t="inlineStr"/>
      <c r="O51" s="48" t="inlineStr"/>
    </row>
    <row r="52">
      <c r="A52" s="51" t="n">
        <v>41</v>
      </c>
      <c r="B52" s="52" t="inlineStr">
        <is>
          <t>Death in Texas</t>
        </is>
      </c>
      <c r="C52" s="51" t="n">
        <v>2021</v>
      </c>
      <c r="D52" s="52" t="inlineStr">
        <is>
          <t>Thriller, Action</t>
        </is>
      </c>
      <c r="E52" s="53" t="n">
        <v>101</v>
      </c>
      <c r="F52" s="52" t="inlineStr">
        <is>
          <t>Not on MENA SVOD</t>
        </is>
      </c>
      <c r="G52" s="52" t="inlineStr">
        <is>
          <t>crime</t>
        </is>
      </c>
      <c r="H52" s="52" t="inlineStr">
        <is>
          <t>https://www.slasherplay.tv/en/movie/death-in-texas-332</t>
        </is>
      </c>
      <c r="I52" s="52" t="inlineStr">
        <is>
          <t>B-Core</t>
        </is>
      </c>
      <c r="J52" s="54" t="n">
        <v>1200</v>
      </c>
      <c r="K52" s="54" t="n">
        <v>3600</v>
      </c>
      <c r="L52" s="52" t="inlineStr">
        <is>
          <t>Recent release</t>
        </is>
      </c>
      <c r="M52" s="52" t="inlineStr">
        <is>
          <t>OFF_BRAND</t>
        </is>
      </c>
      <c r="N52" s="52" t="inlineStr"/>
      <c r="O52" s="52" t="inlineStr"/>
    </row>
    <row r="53">
      <c r="A53" s="47" t="n">
        <v>42</v>
      </c>
      <c r="B53" s="48" t="inlineStr">
        <is>
          <t>Death Valley</t>
        </is>
      </c>
      <c r="C53" s="47" t="n">
        <v>2021</v>
      </c>
      <c r="D53" s="48" t="inlineStr">
        <is>
          <t>Action, Sci-Fi, Horror</t>
        </is>
      </c>
      <c r="E53" s="49" t="n">
        <v>93</v>
      </c>
      <c r="F53" s="48" t="inlineStr">
        <is>
          <t>Not on MENA SVOD</t>
        </is>
      </c>
      <c r="G53" s="48" t="inlineStr">
        <is>
          <t>sci-fi</t>
        </is>
      </c>
      <c r="H53" s="48" t="inlineStr">
        <is>
          <t>https://www.slasherplay.tv/en/movie/death-valley-328</t>
        </is>
      </c>
      <c r="I53" s="48" t="inlineStr">
        <is>
          <t>B-Core</t>
        </is>
      </c>
      <c r="J53" s="50" t="n">
        <v>1200</v>
      </c>
      <c r="K53" s="50" t="n">
        <v>3600</v>
      </c>
      <c r="L53" s="48" t="inlineStr">
        <is>
          <t>Recent release</t>
        </is>
      </c>
      <c r="M53" s="48" t="inlineStr">
        <is>
          <t>ON_BRAND</t>
        </is>
      </c>
      <c r="N53" s="48" t="inlineStr"/>
      <c r="O53" s="48" t="inlineStr"/>
    </row>
    <row r="54">
      <c r="A54" s="55" t="n">
        <v>43</v>
      </c>
      <c r="B54" s="56" t="inlineStr">
        <is>
          <t>Deathgasm</t>
        </is>
      </c>
      <c r="C54" s="55" t="n">
        <v>2015</v>
      </c>
      <c r="D54" s="56" t="inlineStr">
        <is>
          <t>Comedy</t>
        </is>
      </c>
      <c r="E54" s="57" t="n">
        <v>85</v>
      </c>
      <c r="F54" s="56" t="inlineStr">
        <is>
          <t>EXCLUSIVE</t>
        </is>
      </c>
      <c r="G54" s="56" t="inlineStr">
        <is>
          <t>exclusive, midnight-movies</t>
        </is>
      </c>
      <c r="H54" s="56" t="inlineStr">
        <is>
          <t>https://www.slasherplay.tv/en/movie/deathgasm-486</t>
        </is>
      </c>
      <c r="I54" s="56" t="inlineStr">
        <is>
          <t>B-Core</t>
        </is>
      </c>
      <c r="J54" s="58" t="n">
        <v>1200</v>
      </c>
      <c r="K54" s="58" t="n">
        <v>3600</v>
      </c>
      <c r="L54" s="56" t="inlineStr">
        <is>
          <t>Exclusive to MENA</t>
        </is>
      </c>
      <c r="M54" s="56" t="inlineStr">
        <is>
          <t>BORDERLINE</t>
        </is>
      </c>
      <c r="N54" s="56" t="inlineStr"/>
      <c r="O54" s="56" t="inlineStr"/>
    </row>
    <row r="55">
      <c r="A55" s="47" t="n">
        <v>44</v>
      </c>
      <c r="B55" s="48" t="inlineStr">
        <is>
          <t>Deep Dark</t>
        </is>
      </c>
      <c r="C55" s="47" t="n">
        <v>2015</v>
      </c>
      <c r="D55" s="48" t="inlineStr">
        <is>
          <t>Fantasy, Horror</t>
        </is>
      </c>
      <c r="E55" s="49" t="n">
        <v>85</v>
      </c>
      <c r="F55" s="48" t="inlineStr">
        <is>
          <t>EXCLUSIVE</t>
        </is>
      </c>
      <c r="G55" s="48" t="inlineStr">
        <is>
          <t>fantasia, exclusive</t>
        </is>
      </c>
      <c r="H55" s="48" t="inlineStr">
        <is>
          <t>https://www.slasherplay.tv/en/movie/deep-dark-135</t>
        </is>
      </c>
      <c r="I55" s="48" t="inlineStr">
        <is>
          <t>A-Premium</t>
        </is>
      </c>
      <c r="J55" s="50" t="n">
        <v>2400</v>
      </c>
      <c r="K55" s="50" t="n">
        <v>7200</v>
      </c>
      <c r="L55" s="48" t="inlineStr">
        <is>
          <t>Exclusive to MENA</t>
        </is>
      </c>
      <c r="M55" s="48" t="inlineStr">
        <is>
          <t>ON_BRAND</t>
        </is>
      </c>
      <c r="N55" s="48" t="inlineStr"/>
      <c r="O55" s="48" t="inlineStr"/>
    </row>
    <row r="56">
      <c r="A56" s="47" t="n">
        <v>45</v>
      </c>
      <c r="B56" s="48" t="inlineStr">
        <is>
          <t>Demon House</t>
        </is>
      </c>
      <c r="C56" s="47" t="n">
        <v>2019</v>
      </c>
      <c r="D56" s="48" t="inlineStr">
        <is>
          <t>Thriller, Mystery, Horror</t>
        </is>
      </c>
      <c r="E56" s="49" t="n">
        <v>98</v>
      </c>
      <c r="F56" s="48" t="inlineStr">
        <is>
          <t>EXCLUSIVE</t>
        </is>
      </c>
      <c r="G56" s="48" t="inlineStr">
        <is>
          <t>exclusive</t>
        </is>
      </c>
      <c r="H56" s="48" t="inlineStr">
        <is>
          <t>https://www.slasherplay.tv/en/movie/demon-house-130</t>
        </is>
      </c>
      <c r="I56" s="48" t="inlineStr">
        <is>
          <t>A-Premium</t>
        </is>
      </c>
      <c r="J56" s="50" t="n">
        <v>2400</v>
      </c>
      <c r="K56" s="50" t="n">
        <v>7200</v>
      </c>
      <c r="L56" s="48" t="inlineStr">
        <is>
          <t>Exclusive to MENA</t>
        </is>
      </c>
      <c r="M56" s="48" t="inlineStr">
        <is>
          <t>ON_BRAND</t>
        </is>
      </c>
      <c r="N56" s="48" t="inlineStr"/>
      <c r="O56" s="48" t="inlineStr"/>
    </row>
    <row r="57">
      <c r="A57" s="51" t="n">
        <v>46</v>
      </c>
      <c r="B57" s="52" t="inlineStr">
        <is>
          <t>Desolation</t>
        </is>
      </c>
      <c r="C57" s="51" t="n">
        <v>2017</v>
      </c>
      <c r="D57" s="52" t="inlineStr">
        <is>
          <t>Thriller</t>
        </is>
      </c>
      <c r="E57" s="53" t="n">
        <v>91</v>
      </c>
      <c r="F57" s="52" t="inlineStr">
        <is>
          <t>EXCLUSIVE</t>
        </is>
      </c>
      <c r="G57" s="52" t="inlineStr">
        <is>
          <t>crime, exclusive</t>
        </is>
      </c>
      <c r="H57" s="52" t="inlineStr">
        <is>
          <t>https://www.slasherplay.tv/en/movie/desolation-307</t>
        </is>
      </c>
      <c r="I57" s="52" t="inlineStr">
        <is>
          <t>A-Premium</t>
        </is>
      </c>
      <c r="J57" s="54" t="n">
        <v>2400</v>
      </c>
      <c r="K57" s="54" t="n">
        <v>7200</v>
      </c>
      <c r="L57" s="52" t="inlineStr">
        <is>
          <t>Exclusive to MENA</t>
        </is>
      </c>
      <c r="M57" s="52" t="inlineStr">
        <is>
          <t>OFF_BRAND</t>
        </is>
      </c>
      <c r="N57" s="52" t="inlineStr"/>
      <c r="O57" s="52" t="inlineStr"/>
    </row>
    <row r="58">
      <c r="A58" s="47" t="n">
        <v>47</v>
      </c>
      <c r="B58" s="48" t="inlineStr">
        <is>
          <t>Do Not Reply</t>
        </is>
      </c>
      <c r="C58" s="47" t="n">
        <v>2020</v>
      </c>
      <c r="D58" s="48" t="inlineStr">
        <is>
          <t>Thriller, Horror</t>
        </is>
      </c>
      <c r="E58" s="49" t="n">
        <v>95</v>
      </c>
      <c r="F58" s="48" t="inlineStr">
        <is>
          <t>EXCLUSIVE</t>
        </is>
      </c>
      <c r="G58" s="48" t="inlineStr">
        <is>
          <t>terror, exclusive</t>
        </is>
      </c>
      <c r="H58" s="48" t="inlineStr">
        <is>
          <t>https://www.slasherplay.tv/en/movie/do-not-reply-256</t>
        </is>
      </c>
      <c r="I58" s="48" t="inlineStr">
        <is>
          <t>A-Premium</t>
        </is>
      </c>
      <c r="J58" s="50" t="n">
        <v>2400</v>
      </c>
      <c r="K58" s="50" t="n">
        <v>7200</v>
      </c>
      <c r="L58" s="48" t="inlineStr">
        <is>
          <t>Exclusive to MENA</t>
        </is>
      </c>
      <c r="M58" s="48" t="inlineStr">
        <is>
          <t>ON_BRAND</t>
        </is>
      </c>
      <c r="N58" s="48" t="inlineStr"/>
      <c r="O58" s="48" t="inlineStr"/>
    </row>
    <row r="59">
      <c r="A59" s="47" t="n">
        <v>48</v>
      </c>
      <c r="B59" s="48" t="inlineStr">
        <is>
          <t>Don't Look Now</t>
        </is>
      </c>
      <c r="C59" s="47" t="n">
        <v>1973</v>
      </c>
      <c r="D59" s="48" t="inlineStr">
        <is>
          <t>Mystery, Supernatural, Terror</t>
        </is>
      </c>
      <c r="E59" s="49" t="n">
        <v>104</v>
      </c>
      <c r="F59" s="48" t="inlineStr">
        <is>
          <t>Not on MENA SVOD</t>
        </is>
      </c>
      <c r="G59" s="48" t="inlineStr">
        <is>
          <t>sci-fi</t>
        </is>
      </c>
      <c r="H59" s="48" t="inlineStr">
        <is>
          <t>https://www.slasherplay.tv/en/movie/dont-look-now-474</t>
        </is>
      </c>
      <c r="I59" s="48" t="inlineStr">
        <is>
          <t>D-Library</t>
        </is>
      </c>
      <c r="J59" s="50" t="n">
        <v>300</v>
      </c>
      <c r="K59" s="50" t="n">
        <v>900</v>
      </c>
      <c r="L59" s="48" t="inlineStr">
        <is>
          <t>Deep library long-tail</t>
        </is>
      </c>
      <c r="M59" s="48" t="inlineStr">
        <is>
          <t>ON_BRAND</t>
        </is>
      </c>
      <c r="N59" s="48" t="inlineStr"/>
      <c r="O59" s="48" t="inlineStr"/>
    </row>
    <row r="60">
      <c r="A60" s="51" t="n">
        <v>49</v>
      </c>
      <c r="B60" s="52" t="inlineStr">
        <is>
          <t>Donnie Darko</t>
        </is>
      </c>
      <c r="C60" s="51" t="n">
        <v>2001</v>
      </c>
      <c r="D60" s="52" t="inlineStr">
        <is>
          <t>Sci-Fi, Mystery</t>
        </is>
      </c>
      <c r="E60" s="53" t="n">
        <v>113</v>
      </c>
      <c r="F60" s="52" t="inlineStr">
        <is>
          <t>OSN+</t>
        </is>
      </c>
      <c r="G60" s="52" t="inlineStr">
        <is>
          <t>sci-fi</t>
        </is>
      </c>
      <c r="H60" s="52" t="inlineStr">
        <is>
          <t>https://www.slasherplay.tv/en/movie/donnie-darko1-151</t>
        </is>
      </c>
      <c r="I60" s="52" t="inlineStr">
        <is>
          <t>D-Library</t>
        </is>
      </c>
      <c r="J60" s="54" t="n">
        <v>300</v>
      </c>
      <c r="K60" s="54" t="n">
        <v>900</v>
      </c>
      <c r="L60" s="52" t="inlineStr">
        <is>
          <t>Deep library long-tail</t>
        </is>
      </c>
      <c r="M60" s="52" t="inlineStr">
        <is>
          <t>OFF_BRAND</t>
        </is>
      </c>
      <c r="N60" s="52" t="inlineStr"/>
      <c r="O60" s="52" t="inlineStr"/>
    </row>
    <row r="61">
      <c r="A61" s="47" t="n">
        <v>50</v>
      </c>
      <c r="B61" s="48" t="inlineStr">
        <is>
          <t>Down Range</t>
        </is>
      </c>
      <c r="C61" s="47" t="n">
        <v>2018</v>
      </c>
      <c r="D61" s="48" t="inlineStr">
        <is>
          <t>Thriller, Action, Horror</t>
        </is>
      </c>
      <c r="E61" s="49" t="n">
        <v>85</v>
      </c>
      <c r="F61" s="48" t="inlineStr">
        <is>
          <t>EXCLUSIVE</t>
        </is>
      </c>
      <c r="G61" s="48" t="inlineStr">
        <is>
          <t>slasher, exclusive</t>
        </is>
      </c>
      <c r="H61" s="48" t="inlineStr">
        <is>
          <t>https://www.slasherplay.tv/en/movie/down-range-201</t>
        </is>
      </c>
      <c r="I61" s="48" t="inlineStr">
        <is>
          <t>A-Premium</t>
        </is>
      </c>
      <c r="J61" s="50" t="n">
        <v>2400</v>
      </c>
      <c r="K61" s="50" t="n">
        <v>7200</v>
      </c>
      <c r="L61" s="48" t="inlineStr">
        <is>
          <t>Exclusive to MENA</t>
        </is>
      </c>
      <c r="M61" s="48" t="inlineStr">
        <is>
          <t>ON_BRAND</t>
        </is>
      </c>
      <c r="N61" s="48" t="inlineStr">
        <is>
          <t>YES</t>
        </is>
      </c>
      <c r="O61" s="48" t="inlineStr"/>
    </row>
    <row r="62">
      <c r="A62" s="47" t="n">
        <v>51</v>
      </c>
      <c r="B62" s="48" t="inlineStr">
        <is>
          <t>Eaten Alive</t>
        </is>
      </c>
      <c r="C62" s="47" t="n">
        <v>1977</v>
      </c>
      <c r="D62" s="48" t="inlineStr">
        <is>
          <t>Thriller, Horror, 70's</t>
        </is>
      </c>
      <c r="E62" s="49" t="n">
        <v>87</v>
      </c>
      <c r="F62" s="48" t="inlineStr">
        <is>
          <t>Not on MENA SVOD</t>
        </is>
      </c>
      <c r="G62" s="48" t="inlineStr">
        <is>
          <t>terror</t>
        </is>
      </c>
      <c r="H62" s="48" t="inlineStr">
        <is>
          <t>https://www.slasherplay.tv/en/movie/eaten-alive-427</t>
        </is>
      </c>
      <c r="I62" s="48" t="inlineStr">
        <is>
          <t>C-Catalog</t>
        </is>
      </c>
      <c r="J62" s="50" t="n">
        <v>600</v>
      </c>
      <c r="K62" s="50" t="n">
        <v>1800</v>
      </c>
      <c r="L62" s="48" t="inlineStr">
        <is>
          <t>Catalog library</t>
        </is>
      </c>
      <c r="M62" s="48" t="inlineStr">
        <is>
          <t>ON_BRAND</t>
        </is>
      </c>
      <c r="N62" s="48" t="inlineStr"/>
      <c r="O62" s="48" t="inlineStr">
        <is>
          <t>YES</t>
        </is>
      </c>
    </row>
    <row r="63">
      <c r="A63" s="51" t="n">
        <v>52</v>
      </c>
      <c r="B63" s="52" t="inlineStr">
        <is>
          <t>Emperor</t>
        </is>
      </c>
      <c r="C63" s="51" t="n">
        <v>2020</v>
      </c>
      <c r="D63" s="52" t="inlineStr">
        <is>
          <t>Action</t>
        </is>
      </c>
      <c r="E63" s="53" t="n">
        <v>98</v>
      </c>
      <c r="F63" s="52" t="inlineStr">
        <is>
          <t>Not on MENA SVOD</t>
        </is>
      </c>
      <c r="G63" s="52" t="inlineStr">
        <is>
          <t>crime</t>
        </is>
      </c>
      <c r="H63" s="52" t="inlineStr">
        <is>
          <t>https://www.slasherplay.tv/en/movie/emperor-435</t>
        </is>
      </c>
      <c r="I63" s="52" t="inlineStr">
        <is>
          <t>B-Core</t>
        </is>
      </c>
      <c r="J63" s="54" t="n">
        <v>1200</v>
      </c>
      <c r="K63" s="54" t="n">
        <v>3600</v>
      </c>
      <c r="L63" s="52" t="inlineStr">
        <is>
          <t>Recent release</t>
        </is>
      </c>
      <c r="M63" s="52" t="inlineStr">
        <is>
          <t>OFF_BRAND</t>
        </is>
      </c>
      <c r="N63" s="52" t="inlineStr"/>
      <c r="O63" s="52" t="inlineStr"/>
    </row>
    <row r="64">
      <c r="A64" s="51" t="n">
        <v>53</v>
      </c>
      <c r="B64" s="52" t="inlineStr">
        <is>
          <t>Escape From New York</t>
        </is>
      </c>
      <c r="C64" s="51" t="n">
        <v>0</v>
      </c>
      <c r="D64" s="52" t="inlineStr">
        <is>
          <t>Thriller</t>
        </is>
      </c>
      <c r="E64" s="53" t="n">
        <v>99</v>
      </c>
      <c r="F64" s="52" t="inlineStr">
        <is>
          <t>Not on MENA SVOD</t>
        </is>
      </c>
      <c r="G64" s="52" t="inlineStr">
        <is>
          <t>sci-fi</t>
        </is>
      </c>
      <c r="H64" s="52" t="inlineStr">
        <is>
          <t>https://www.slasherplay.tv/en/movie/escape-from-new-york-441</t>
        </is>
      </c>
      <c r="I64" s="52" t="inlineStr">
        <is>
          <t>C-Catalog</t>
        </is>
      </c>
      <c r="J64" s="54" t="n">
        <v>600</v>
      </c>
      <c r="K64" s="54" t="n">
        <v>1800</v>
      </c>
      <c r="L64" s="52" t="inlineStr">
        <is>
          <t>Catalog library</t>
        </is>
      </c>
      <c r="M64" s="52" t="inlineStr">
        <is>
          <t>OFF_BRAND</t>
        </is>
      </c>
      <c r="N64" s="52" t="inlineStr"/>
      <c r="O64" s="52" t="inlineStr"/>
    </row>
    <row r="65">
      <c r="A65" s="47" t="n">
        <v>54</v>
      </c>
      <c r="B65" s="48" t="inlineStr">
        <is>
          <t>Evil Dead II</t>
        </is>
      </c>
      <c r="C65" s="47" t="n">
        <v>1987</v>
      </c>
      <c r="D65" s="48" t="inlineStr">
        <is>
          <t>Comedy, Supernatural, Terror</t>
        </is>
      </c>
      <c r="E65" s="49" t="n">
        <v>84</v>
      </c>
      <c r="F65" s="48" t="inlineStr">
        <is>
          <t>Not on MENA SVOD</t>
        </is>
      </c>
      <c r="G65" s="48" t="inlineStr">
        <is>
          <t>fantasia</t>
        </is>
      </c>
      <c r="H65" s="48" t="inlineStr">
        <is>
          <t>https://www.slasherplay.tv/en/movie/evil-dead-ii-475</t>
        </is>
      </c>
      <c r="I65" s="48" t="inlineStr">
        <is>
          <t>D-Library</t>
        </is>
      </c>
      <c r="J65" s="50" t="n">
        <v>300</v>
      </c>
      <c r="K65" s="50" t="n">
        <v>900</v>
      </c>
      <c r="L65" s="48" t="inlineStr">
        <is>
          <t>Deep library long-tail</t>
        </is>
      </c>
      <c r="M65" s="48" t="inlineStr">
        <is>
          <t>ON_BRAND</t>
        </is>
      </c>
      <c r="N65" s="48" t="inlineStr"/>
      <c r="O65" s="48" t="inlineStr"/>
    </row>
    <row r="66">
      <c r="A66" s="47" t="n">
        <v>55</v>
      </c>
      <c r="B66" s="48" t="inlineStr">
        <is>
          <t>Excision</t>
        </is>
      </c>
      <c r="C66" s="47" t="n">
        <v>2012</v>
      </c>
      <c r="D66" s="48" t="inlineStr">
        <is>
          <t>Comedy, Horror</t>
        </is>
      </c>
      <c r="E66" s="49" t="n">
        <v>80</v>
      </c>
      <c r="F66" s="48" t="inlineStr">
        <is>
          <t>EXCLUSIVE</t>
        </is>
      </c>
      <c r="G66" s="48" t="inlineStr">
        <is>
          <t>exclusive, midnight-movies</t>
        </is>
      </c>
      <c r="H66" s="48" t="inlineStr">
        <is>
          <t>https://www.slasherplay.tv/en/movie/excision-349</t>
        </is>
      </c>
      <c r="I66" s="48" t="inlineStr">
        <is>
          <t>A-Premium</t>
        </is>
      </c>
      <c r="J66" s="50" t="n">
        <v>2400</v>
      </c>
      <c r="K66" s="50" t="n">
        <v>7200</v>
      </c>
      <c r="L66" s="48" t="inlineStr">
        <is>
          <t>Exclusive to MENA</t>
        </is>
      </c>
      <c r="M66" s="48" t="inlineStr">
        <is>
          <t>ON_BRAND</t>
        </is>
      </c>
      <c r="N66" s="48" t="inlineStr"/>
      <c r="O66" s="48" t="inlineStr"/>
    </row>
    <row r="67">
      <c r="A67" s="47" t="n">
        <v>56</v>
      </c>
      <c r="B67" s="48" t="inlineStr">
        <is>
          <t>Farm House</t>
        </is>
      </c>
      <c r="C67" s="47" t="n">
        <v>2008</v>
      </c>
      <c r="D67" s="48" t="inlineStr">
        <is>
          <t>Thriller, Horror</t>
        </is>
      </c>
      <c r="E67" s="49" t="n">
        <v>91</v>
      </c>
      <c r="F67" s="48" t="inlineStr">
        <is>
          <t>Not on MENA SVOD</t>
        </is>
      </c>
      <c r="G67" s="48" t="inlineStr">
        <is>
          <t>terror</t>
        </is>
      </c>
      <c r="H67" s="48" t="inlineStr">
        <is>
          <t>https://www.slasherplay.tv/en/movie/farm-house-392</t>
        </is>
      </c>
      <c r="I67" s="48" t="inlineStr">
        <is>
          <t>C-Catalog</t>
        </is>
      </c>
      <c r="J67" s="50" t="n">
        <v>600</v>
      </c>
      <c r="K67" s="50" t="n">
        <v>1800</v>
      </c>
      <c r="L67" s="48" t="inlineStr">
        <is>
          <t>Catalog library</t>
        </is>
      </c>
      <c r="M67" s="48" t="inlineStr">
        <is>
          <t>ON_BRAND</t>
        </is>
      </c>
      <c r="N67" s="48" t="inlineStr"/>
      <c r="O67" s="48" t="inlineStr"/>
    </row>
    <row r="68">
      <c r="A68" s="55" t="n">
        <v>57</v>
      </c>
      <c r="B68" s="56" t="inlineStr">
        <is>
          <t>Fear Below</t>
        </is>
      </c>
      <c r="C68" s="55" t="n">
        <v>0</v>
      </c>
      <c r="D68" s="56" t="inlineStr">
        <is>
          <t>Thriller</t>
        </is>
      </c>
      <c r="E68" s="57" t="n">
        <v>86</v>
      </c>
      <c r="F68" s="56" t="inlineStr">
        <is>
          <t>Not on MENA SVOD</t>
        </is>
      </c>
      <c r="G68" s="56" t="inlineStr">
        <is>
          <t>terror</t>
        </is>
      </c>
      <c r="H68" s="56" t="inlineStr">
        <is>
          <t>https://www.slasherplay.tv/en/movie/fear-below-445</t>
        </is>
      </c>
      <c r="I68" s="56" t="inlineStr">
        <is>
          <t>C-Catalog</t>
        </is>
      </c>
      <c r="J68" s="58" t="n">
        <v>600</v>
      </c>
      <c r="K68" s="58" t="n">
        <v>1800</v>
      </c>
      <c r="L68" s="56" t="inlineStr">
        <is>
          <t>Catalog library</t>
        </is>
      </c>
      <c r="M68" s="56" t="inlineStr">
        <is>
          <t>BORDERLINE</t>
        </is>
      </c>
      <c r="N68" s="56" t="inlineStr"/>
      <c r="O68" s="56" t="inlineStr"/>
    </row>
    <row r="69">
      <c r="A69" s="47" t="n">
        <v>58</v>
      </c>
      <c r="B69" s="48" t="inlineStr">
        <is>
          <t>Fear Clinic</t>
        </is>
      </c>
      <c r="C69" s="47" t="n">
        <v>2015</v>
      </c>
      <c r="D69" s="48" t="inlineStr">
        <is>
          <t>Horror</t>
        </is>
      </c>
      <c r="E69" s="49" t="n">
        <v>91</v>
      </c>
      <c r="F69" s="48" t="inlineStr">
        <is>
          <t>EXCLUSIVE</t>
        </is>
      </c>
      <c r="G69" s="48" t="inlineStr">
        <is>
          <t>terror, exclusive</t>
        </is>
      </c>
      <c r="H69" s="48" t="inlineStr">
        <is>
          <t>https://www.slasherplay.tv/en/movie/fear-clinic-319</t>
        </is>
      </c>
      <c r="I69" s="48" t="inlineStr">
        <is>
          <t>A-Premium</t>
        </is>
      </c>
      <c r="J69" s="50" t="n">
        <v>2400</v>
      </c>
      <c r="K69" s="50" t="n">
        <v>7200</v>
      </c>
      <c r="L69" s="48" t="inlineStr">
        <is>
          <t>Exclusive to MENA</t>
        </is>
      </c>
      <c r="M69" s="48" t="inlineStr">
        <is>
          <t>ON_BRAND</t>
        </is>
      </c>
      <c r="N69" s="48" t="inlineStr"/>
      <c r="O69" s="48" t="inlineStr"/>
    </row>
    <row r="70">
      <c r="A70" s="47" t="n">
        <v>59</v>
      </c>
      <c r="B70" s="48" t="inlineStr">
        <is>
          <t>Feedback</t>
        </is>
      </c>
      <c r="C70" s="47" t="n">
        <v>2019</v>
      </c>
      <c r="D70" s="48" t="inlineStr">
        <is>
          <t>Thriller, Action, Adventure, Horror</t>
        </is>
      </c>
      <c r="E70" s="49" t="n">
        <v>97</v>
      </c>
      <c r="F70" s="48" t="inlineStr">
        <is>
          <t>EXCLUSIVE</t>
        </is>
      </c>
      <c r="G70" s="48" t="inlineStr">
        <is>
          <t>crime, exclusive</t>
        </is>
      </c>
      <c r="H70" s="48" t="inlineStr">
        <is>
          <t>https://www.slasherplay.tv/en/movie/feedback-aka-hostage-radio-156</t>
        </is>
      </c>
      <c r="I70" s="48" t="inlineStr">
        <is>
          <t>A-Premium</t>
        </is>
      </c>
      <c r="J70" s="50" t="n">
        <v>2400</v>
      </c>
      <c r="K70" s="50" t="n">
        <v>7200</v>
      </c>
      <c r="L70" s="48" t="inlineStr">
        <is>
          <t>Exclusive to MENA</t>
        </is>
      </c>
      <c r="M70" s="48" t="inlineStr">
        <is>
          <t>ON_BRAND</t>
        </is>
      </c>
      <c r="N70" s="48" t="inlineStr"/>
      <c r="O70" s="48" t="inlineStr">
        <is>
          <t>YES</t>
        </is>
      </c>
    </row>
    <row r="71">
      <c r="A71" s="47" t="n">
        <v>60</v>
      </c>
      <c r="B71" s="48" t="inlineStr">
        <is>
          <t>Fog</t>
        </is>
      </c>
      <c r="C71" s="47" t="n">
        <v>1980</v>
      </c>
      <c r="D71" s="48" t="inlineStr">
        <is>
          <t>Thriller, Ghost, Supernatural, Terror</t>
        </is>
      </c>
      <c r="E71" s="49" t="n">
        <v>89</v>
      </c>
      <c r="F71" s="48" t="inlineStr">
        <is>
          <t>Not on MENA SVOD</t>
        </is>
      </c>
      <c r="G71" s="48" t="inlineStr">
        <is>
          <t>fantasia</t>
        </is>
      </c>
      <c r="H71" s="48" t="inlineStr">
        <is>
          <t>https://www.slasherplay.tv/en/movie/fog-476</t>
        </is>
      </c>
      <c r="I71" s="48" t="inlineStr">
        <is>
          <t>C-Catalog</t>
        </is>
      </c>
      <c r="J71" s="50" t="n">
        <v>600</v>
      </c>
      <c r="K71" s="50" t="n">
        <v>1800</v>
      </c>
      <c r="L71" s="48" t="inlineStr">
        <is>
          <t>Catalog library</t>
        </is>
      </c>
      <c r="M71" s="48" t="inlineStr">
        <is>
          <t>ON_BRAND</t>
        </is>
      </c>
      <c r="N71" s="48" t="inlineStr"/>
      <c r="O71" s="48" t="inlineStr"/>
    </row>
    <row r="72">
      <c r="A72" s="47" t="n">
        <v>61</v>
      </c>
      <c r="B72" s="48" t="inlineStr">
        <is>
          <t>Followed</t>
        </is>
      </c>
      <c r="C72" s="47" t="n">
        <v>2020</v>
      </c>
      <c r="D72" s="48" t="inlineStr">
        <is>
          <t>Thriller, Mystery, Horror</t>
        </is>
      </c>
      <c r="E72" s="49" t="n">
        <v>98</v>
      </c>
      <c r="F72" s="48" t="inlineStr">
        <is>
          <t>EXCLUSIVE</t>
        </is>
      </c>
      <c r="G72" s="48" t="inlineStr">
        <is>
          <t>exclusive</t>
        </is>
      </c>
      <c r="H72" s="48" t="inlineStr">
        <is>
          <t>https://www.slasherplay.tv/en/movie/followed-129</t>
        </is>
      </c>
      <c r="I72" s="48" t="inlineStr">
        <is>
          <t>A-Premium</t>
        </is>
      </c>
      <c r="J72" s="50" t="n">
        <v>2400</v>
      </c>
      <c r="K72" s="50" t="n">
        <v>7200</v>
      </c>
      <c r="L72" s="48" t="inlineStr">
        <is>
          <t>Exclusive to MENA</t>
        </is>
      </c>
      <c r="M72" s="48" t="inlineStr">
        <is>
          <t>ON_BRAND</t>
        </is>
      </c>
      <c r="N72" s="48" t="inlineStr"/>
      <c r="O72" s="48" t="inlineStr"/>
    </row>
    <row r="73">
      <c r="A73" s="47" t="n">
        <v>62</v>
      </c>
      <c r="B73" s="48" t="inlineStr">
        <is>
          <t>Frank And Penelope</t>
        </is>
      </c>
      <c r="C73" s="47" t="n">
        <v>2022</v>
      </c>
      <c r="D73" s="48" t="inlineStr">
        <is>
          <t>Thriller, Horror</t>
        </is>
      </c>
      <c r="E73" s="49" t="n">
        <v>106</v>
      </c>
      <c r="F73" s="48" t="inlineStr">
        <is>
          <t>Not on MENA SVOD</t>
        </is>
      </c>
      <c r="G73" s="48" t="inlineStr">
        <is>
          <t>terror</t>
        </is>
      </c>
      <c r="H73" s="48" t="inlineStr">
        <is>
          <t>https://www.slasherplay.tv/en/movie/frank-and-penelope-317</t>
        </is>
      </c>
      <c r="I73" s="48" t="inlineStr">
        <is>
          <t>B-Core</t>
        </is>
      </c>
      <c r="J73" s="50" t="n">
        <v>1200</v>
      </c>
      <c r="K73" s="50" t="n">
        <v>3600</v>
      </c>
      <c r="L73" s="48" t="inlineStr">
        <is>
          <t>Recent release</t>
        </is>
      </c>
      <c r="M73" s="48" t="inlineStr">
        <is>
          <t>ON_BRAND</t>
        </is>
      </c>
      <c r="N73" s="48" t="inlineStr"/>
      <c r="O73" s="48" t="inlineStr"/>
    </row>
    <row r="74">
      <c r="A74" s="47" t="n">
        <v>63</v>
      </c>
      <c r="B74" s="48" t="inlineStr">
        <is>
          <t>Frankenstein Vs Mummy</t>
        </is>
      </c>
      <c r="C74" s="47" t="n">
        <v>2015</v>
      </c>
      <c r="D74" s="48" t="inlineStr">
        <is>
          <t>Horror</t>
        </is>
      </c>
      <c r="E74" s="49" t="n">
        <v>110</v>
      </c>
      <c r="F74" s="48" t="inlineStr">
        <is>
          <t>Not on MENA SVOD</t>
        </is>
      </c>
      <c r="G74" s="48" t="inlineStr">
        <is>
          <t>sci-fi</t>
        </is>
      </c>
      <c r="H74" s="48" t="inlineStr">
        <is>
          <t>https://www.slasherplay.tv/en/movie/frankenstein-vs-mummy-396</t>
        </is>
      </c>
      <c r="I74" s="48" t="inlineStr">
        <is>
          <t>C-Catalog</t>
        </is>
      </c>
      <c r="J74" s="50" t="n">
        <v>600</v>
      </c>
      <c r="K74" s="50" t="n">
        <v>1800</v>
      </c>
      <c r="L74" s="48" t="inlineStr">
        <is>
          <t>Catalog library</t>
        </is>
      </c>
      <c r="M74" s="48" t="inlineStr">
        <is>
          <t>ON_BRAND</t>
        </is>
      </c>
      <c r="N74" s="48" t="inlineStr"/>
      <c r="O74" s="48" t="inlineStr"/>
    </row>
    <row r="75">
      <c r="A75" s="47" t="n">
        <v>64</v>
      </c>
      <c r="B75" s="48" t="inlineStr">
        <is>
          <t>Frankenstein’s Army</t>
        </is>
      </c>
      <c r="C75" s="47" t="n">
        <v>2013</v>
      </c>
      <c r="D75" s="48" t="inlineStr">
        <is>
          <t>Thriller, Action, Sci-Fi, Horror, war</t>
        </is>
      </c>
      <c r="E75" s="49" t="n">
        <v>84</v>
      </c>
      <c r="F75" s="48" t="inlineStr">
        <is>
          <t>Not on MENA SVOD</t>
        </is>
      </c>
      <c r="G75" s="48" t="inlineStr">
        <is>
          <t>sci-fi</t>
        </is>
      </c>
      <c r="H75" s="48" t="inlineStr">
        <is>
          <t>https://www.slasherplay.tv/en/movie/f-army-aka-frankensteins-army-422</t>
        </is>
      </c>
      <c r="I75" s="48" t="inlineStr">
        <is>
          <t>C-Catalog</t>
        </is>
      </c>
      <c r="J75" s="50" t="n">
        <v>600</v>
      </c>
      <c r="K75" s="50" t="n">
        <v>1800</v>
      </c>
      <c r="L75" s="48" t="inlineStr">
        <is>
          <t>Catalog library</t>
        </is>
      </c>
      <c r="M75" s="48" t="inlineStr">
        <is>
          <t>ON_BRAND</t>
        </is>
      </c>
      <c r="N75" s="48" t="inlineStr"/>
      <c r="O75" s="48" t="inlineStr">
        <is>
          <t>YES</t>
        </is>
      </c>
    </row>
    <row r="76">
      <c r="A76" s="47" t="n">
        <v>65</v>
      </c>
      <c r="B76" s="48" t="inlineStr">
        <is>
          <t>Fresh Meat</t>
        </is>
      </c>
      <c r="C76" s="47" t="n">
        <v>2012</v>
      </c>
      <c r="D76" s="48" t="inlineStr">
        <is>
          <t>Comedy, Horror</t>
        </is>
      </c>
      <c r="E76" s="49" t="n">
        <v>80</v>
      </c>
      <c r="F76" s="48" t="inlineStr">
        <is>
          <t>EXCLUSIVE</t>
        </is>
      </c>
      <c r="G76" s="48" t="inlineStr">
        <is>
          <t>crime, exclusive</t>
        </is>
      </c>
      <c r="H76" s="48" t="inlineStr">
        <is>
          <t>https://www.slasherplay.tv/en/movie/fresh-meat-233</t>
        </is>
      </c>
      <c r="I76" s="48" t="inlineStr">
        <is>
          <t>A-Premium</t>
        </is>
      </c>
      <c r="J76" s="50" t="n">
        <v>2400</v>
      </c>
      <c r="K76" s="50" t="n">
        <v>7200</v>
      </c>
      <c r="L76" s="48" t="inlineStr">
        <is>
          <t>Exclusive to MENA</t>
        </is>
      </c>
      <c r="M76" s="48" t="inlineStr">
        <is>
          <t>ON_BRAND</t>
        </is>
      </c>
      <c r="N76" s="48" t="inlineStr"/>
      <c r="O76" s="48" t="inlineStr"/>
    </row>
    <row r="77">
      <c r="A77" s="47" t="n">
        <v>66</v>
      </c>
      <c r="B77" s="48" t="inlineStr">
        <is>
          <t>From The Dark</t>
        </is>
      </c>
      <c r="C77" s="47" t="n">
        <v>2015</v>
      </c>
      <c r="D77" s="48" t="inlineStr">
        <is>
          <t>Thriller, Horror</t>
        </is>
      </c>
      <c r="E77" s="49" t="n">
        <v>85</v>
      </c>
      <c r="F77" s="48" t="inlineStr">
        <is>
          <t>EXCLUSIVE</t>
        </is>
      </c>
      <c r="G77" s="48" t="inlineStr">
        <is>
          <t>fantasia, exclusive</t>
        </is>
      </c>
      <c r="H77" s="48" t="inlineStr">
        <is>
          <t>https://www.slasherplay.tv/en/movie/from-the-dark-131</t>
        </is>
      </c>
      <c r="I77" s="48" t="inlineStr">
        <is>
          <t>A-Premium</t>
        </is>
      </c>
      <c r="J77" s="50" t="n">
        <v>2400</v>
      </c>
      <c r="K77" s="50" t="n">
        <v>7200</v>
      </c>
      <c r="L77" s="48" t="inlineStr">
        <is>
          <t>Exclusive to MENA</t>
        </is>
      </c>
      <c r="M77" s="48" t="inlineStr">
        <is>
          <t>ON_BRAND</t>
        </is>
      </c>
      <c r="N77" s="48" t="inlineStr"/>
      <c r="O77" s="48" t="inlineStr"/>
    </row>
    <row r="78">
      <c r="A78" s="47" t="n">
        <v>67</v>
      </c>
      <c r="B78" s="48" t="inlineStr">
        <is>
          <t>Gallowwalkers</t>
        </is>
      </c>
      <c r="C78" s="47" t="n">
        <v>2014</v>
      </c>
      <c r="D78" s="48" t="inlineStr">
        <is>
          <t>Thriller, Action, Adventure, Fantasy, Horror, Western</t>
        </is>
      </c>
      <c r="E78" s="49" t="n">
        <v>88</v>
      </c>
      <c r="F78" s="48" t="inlineStr">
        <is>
          <t>EXCLUSIVE</t>
        </is>
      </c>
      <c r="G78" s="48" t="inlineStr">
        <is>
          <t>slasher, exclusive</t>
        </is>
      </c>
      <c r="H78" s="48" t="inlineStr">
        <is>
          <t>https://www.slasherplay.tv/en/movie/gallowwalkers-173</t>
        </is>
      </c>
      <c r="I78" s="48" t="inlineStr">
        <is>
          <t>A-Premium</t>
        </is>
      </c>
      <c r="J78" s="50" t="n">
        <v>2400</v>
      </c>
      <c r="K78" s="50" t="n">
        <v>7200</v>
      </c>
      <c r="L78" s="48" t="inlineStr">
        <is>
          <t>Exclusive to MENA</t>
        </is>
      </c>
      <c r="M78" s="48" t="inlineStr">
        <is>
          <t>ON_BRAND</t>
        </is>
      </c>
      <c r="N78" s="48" t="inlineStr"/>
      <c r="O78" s="48" t="inlineStr"/>
    </row>
    <row r="79">
      <c r="A79" s="51" t="n">
        <v>68</v>
      </c>
      <c r="B79" s="52" t="inlineStr">
        <is>
          <t>Gamer</t>
        </is>
      </c>
      <c r="C79" s="51" t="n">
        <v>2009</v>
      </c>
      <c r="D79" s="52" t="inlineStr">
        <is>
          <t>Thriller, Action, Sci-Fi</t>
        </is>
      </c>
      <c r="E79" s="53" t="n">
        <v>90</v>
      </c>
      <c r="F79" s="52" t="inlineStr">
        <is>
          <t>Not on MENA SVOD</t>
        </is>
      </c>
      <c r="G79" s="52" t="inlineStr">
        <is>
          <t>sci-fi</t>
        </is>
      </c>
      <c r="H79" s="52" t="inlineStr">
        <is>
          <t>https://www.slasherplay.tv/en/movie/gamer-325</t>
        </is>
      </c>
      <c r="I79" s="52" t="inlineStr">
        <is>
          <t>C-Catalog</t>
        </is>
      </c>
      <c r="J79" s="54" t="n">
        <v>600</v>
      </c>
      <c r="K79" s="54" t="n">
        <v>1800</v>
      </c>
      <c r="L79" s="52" t="inlineStr">
        <is>
          <t>Catalog library</t>
        </is>
      </c>
      <c r="M79" s="52" t="inlineStr">
        <is>
          <t>OFF_BRAND</t>
        </is>
      </c>
      <c r="N79" s="52" t="inlineStr"/>
      <c r="O79" s="52" t="inlineStr"/>
    </row>
    <row r="80">
      <c r="A80" s="51" t="n">
        <v>69</v>
      </c>
      <c r="B80" s="52" t="inlineStr">
        <is>
          <t>Gangs Of Brooklyn</t>
        </is>
      </c>
      <c r="C80" s="51" t="n">
        <v>2012</v>
      </c>
      <c r="D80" s="52" t="inlineStr">
        <is>
          <t>Action, Crime</t>
        </is>
      </c>
      <c r="E80" s="53" t="n">
        <v>87</v>
      </c>
      <c r="F80" s="52" t="inlineStr">
        <is>
          <t>Not on MENA SVOD</t>
        </is>
      </c>
      <c r="G80" s="52" t="inlineStr">
        <is>
          <t>crime</t>
        </is>
      </c>
      <c r="H80" s="52" t="inlineStr">
        <is>
          <t>https://www.slasherplay.tv/en/movie/gangs-of-brooklyn-aka-1000-times-more-brutal-395</t>
        </is>
      </c>
      <c r="I80" s="52" t="inlineStr">
        <is>
          <t>D-Library</t>
        </is>
      </c>
      <c r="J80" s="54" t="n">
        <v>300</v>
      </c>
      <c r="K80" s="54" t="n">
        <v>900</v>
      </c>
      <c r="L80" s="52" t="inlineStr">
        <is>
          <t>Deep library long-tail</t>
        </is>
      </c>
      <c r="M80" s="52" t="inlineStr">
        <is>
          <t>OFF_BRAND</t>
        </is>
      </c>
      <c r="N80" s="52" t="inlineStr"/>
      <c r="O80" s="52" t="inlineStr"/>
    </row>
    <row r="81">
      <c r="A81" s="47" t="n">
        <v>70</v>
      </c>
      <c r="B81" s="48" t="inlineStr">
        <is>
          <t>Gatlopp Hell Of A Game</t>
        </is>
      </c>
      <c r="C81" s="47" t="n">
        <v>2022</v>
      </c>
      <c r="D81" s="48" t="inlineStr">
        <is>
          <t>Comedy, Drama, Horror</t>
        </is>
      </c>
      <c r="E81" s="49" t="n">
        <v>80</v>
      </c>
      <c r="F81" s="48" t="inlineStr">
        <is>
          <t>EXCLUSIVE</t>
        </is>
      </c>
      <c r="G81" s="48" t="inlineStr">
        <is>
          <t>fantasia, exclusive</t>
        </is>
      </c>
      <c r="H81" s="48" t="inlineStr">
        <is>
          <t>https://www.slasherplay.tv/en/movie/gatlopp-hell-of-a-game-140</t>
        </is>
      </c>
      <c r="I81" s="48" t="inlineStr">
        <is>
          <t>A-Premium</t>
        </is>
      </c>
      <c r="J81" s="50" t="n">
        <v>2400</v>
      </c>
      <c r="K81" s="50" t="n">
        <v>7200</v>
      </c>
      <c r="L81" s="48" t="inlineStr">
        <is>
          <t>Exclusive to MENA</t>
        </is>
      </c>
      <c r="M81" s="48" t="inlineStr">
        <is>
          <t>ON_BRAND</t>
        </is>
      </c>
      <c r="N81" s="48" t="inlineStr"/>
      <c r="O81" s="48" t="inlineStr"/>
    </row>
    <row r="82">
      <c r="A82" s="47" t="n">
        <v>71</v>
      </c>
      <c r="B82" s="48" t="inlineStr">
        <is>
          <t>Ghost of Goodnight Lane</t>
        </is>
      </c>
      <c r="C82" s="47" t="n">
        <v>2014</v>
      </c>
      <c r="D82" s="48" t="inlineStr">
        <is>
          <t>Comedy, Horror</t>
        </is>
      </c>
      <c r="E82" s="49" t="n">
        <v>90</v>
      </c>
      <c r="F82" s="48" t="inlineStr">
        <is>
          <t>EXCLUSIVE</t>
        </is>
      </c>
      <c r="G82" s="48" t="inlineStr">
        <is>
          <t>crime, exclusive</t>
        </is>
      </c>
      <c r="H82" s="48" t="inlineStr">
        <is>
          <t>https://www.slasherplay.tv/en/movie/ghost-of-goodnight-lane-236</t>
        </is>
      </c>
      <c r="I82" s="48" t="inlineStr">
        <is>
          <t>A-Premium</t>
        </is>
      </c>
      <c r="J82" s="50" t="n">
        <v>2400</v>
      </c>
      <c r="K82" s="50" t="n">
        <v>7200</v>
      </c>
      <c r="L82" s="48" t="inlineStr">
        <is>
          <t>Exclusive to MENA</t>
        </is>
      </c>
      <c r="M82" s="48" t="inlineStr">
        <is>
          <t>ON_BRAND</t>
        </is>
      </c>
      <c r="N82" s="48" t="inlineStr"/>
      <c r="O82" s="48" t="inlineStr"/>
    </row>
    <row r="83">
      <c r="A83" s="51" t="n">
        <v>72</v>
      </c>
      <c r="B83" s="52" t="inlineStr">
        <is>
          <t>Ghoster</t>
        </is>
      </c>
      <c r="C83" s="51" t="n">
        <v>2022</v>
      </c>
      <c r="D83" s="52" t="inlineStr">
        <is>
          <t>Fantasy</t>
        </is>
      </c>
      <c r="E83" s="53" t="n">
        <v>90</v>
      </c>
      <c r="F83" s="52" t="inlineStr">
        <is>
          <t>Not on MENA SVOD</t>
        </is>
      </c>
      <c r="G83" s="52" t="inlineStr">
        <is>
          <t>fantasia, young-audiences</t>
        </is>
      </c>
      <c r="H83" s="52" t="inlineStr">
        <is>
          <t>https://www.slasherplay.tv/en/movie/ghoster-301</t>
        </is>
      </c>
      <c r="I83" s="52" t="inlineStr">
        <is>
          <t>B-Core</t>
        </is>
      </c>
      <c r="J83" s="54" t="n">
        <v>1200</v>
      </c>
      <c r="K83" s="54" t="n">
        <v>3600</v>
      </c>
      <c r="L83" s="52" t="inlineStr">
        <is>
          <t>Recent release</t>
        </is>
      </c>
      <c r="M83" s="52" t="inlineStr">
        <is>
          <t>OFF_BRAND</t>
        </is>
      </c>
      <c r="N83" s="52" t="inlineStr"/>
      <c r="O83" s="52" t="inlineStr"/>
    </row>
    <row r="84">
      <c r="A84" s="47" t="n">
        <v>73</v>
      </c>
      <c r="B84" s="48" t="inlineStr">
        <is>
          <t>Girl At The Window</t>
        </is>
      </c>
      <c r="C84" s="47" t="n">
        <v>2022</v>
      </c>
      <c r="D84" s="48" t="inlineStr">
        <is>
          <t>Thriller, Mystery, Horror</t>
        </is>
      </c>
      <c r="E84" s="49" t="n">
        <v>85</v>
      </c>
      <c r="F84" s="48" t="inlineStr">
        <is>
          <t>Not on MENA SVOD</t>
        </is>
      </c>
      <c r="G84" s="48" t="inlineStr">
        <is>
          <t>terror</t>
        </is>
      </c>
      <c r="H84" s="48" t="inlineStr">
        <is>
          <t>https://www.slasherplay.tv/en/movie/girl-at-the-window-260</t>
        </is>
      </c>
      <c r="I84" s="48" t="inlineStr">
        <is>
          <t>B-Core</t>
        </is>
      </c>
      <c r="J84" s="50" t="n">
        <v>1200</v>
      </c>
      <c r="K84" s="50" t="n">
        <v>3600</v>
      </c>
      <c r="L84" s="48" t="inlineStr">
        <is>
          <t>Recent release</t>
        </is>
      </c>
      <c r="M84" s="48" t="inlineStr">
        <is>
          <t>ON_BRAND</t>
        </is>
      </c>
      <c r="N84" s="48" t="inlineStr"/>
      <c r="O84" s="48" t="inlineStr"/>
    </row>
    <row r="85">
      <c r="A85" s="47" t="n">
        <v>74</v>
      </c>
      <c r="B85" s="48" t="inlineStr">
        <is>
          <t>Girl on the Third Floor</t>
        </is>
      </c>
      <c r="C85" s="47" t="n">
        <v>2019</v>
      </c>
      <c r="D85" s="48" t="inlineStr">
        <is>
          <t>Fantasy, Mystery, Horror, Ghost, Supernatural</t>
        </is>
      </c>
      <c r="E85" s="49" t="n">
        <v>100</v>
      </c>
      <c r="F85" s="48" t="inlineStr">
        <is>
          <t>Not on MENA SVOD</t>
        </is>
      </c>
      <c r="G85" s="48" t="inlineStr">
        <is>
          <t>sci-fi</t>
        </is>
      </c>
      <c r="H85" s="48" t="inlineStr">
        <is>
          <t>https://www.slasherplay.tv/en/movie/girl-on-the-third-floor-423</t>
        </is>
      </c>
      <c r="I85" s="48" t="inlineStr">
        <is>
          <t>B-Core</t>
        </is>
      </c>
      <c r="J85" s="50" t="n">
        <v>1200</v>
      </c>
      <c r="K85" s="50" t="n">
        <v>3600</v>
      </c>
      <c r="L85" s="48" t="inlineStr">
        <is>
          <t>Recent release</t>
        </is>
      </c>
      <c r="M85" s="48" t="inlineStr">
        <is>
          <t>ON_BRAND</t>
        </is>
      </c>
      <c r="N85" s="48" t="inlineStr">
        <is>
          <t>YES</t>
        </is>
      </c>
      <c r="O85" s="48" t="inlineStr"/>
    </row>
    <row r="86">
      <c r="A86" s="51" t="n">
        <v>75</v>
      </c>
      <c r="B86" s="52" t="inlineStr">
        <is>
          <t>Grand Isle</t>
        </is>
      </c>
      <c r="C86" s="51" t="n">
        <v>2020</v>
      </c>
      <c r="D86" s="52" t="inlineStr">
        <is>
          <t>Thriller, Crime, Mystery</t>
        </is>
      </c>
      <c r="E86" s="53" t="n">
        <v>99</v>
      </c>
      <c r="F86" s="52" t="inlineStr">
        <is>
          <t>EXCLUSIVE</t>
        </is>
      </c>
      <c r="G86" s="52" t="inlineStr">
        <is>
          <t>crime, exclusive</t>
        </is>
      </c>
      <c r="H86" s="52" t="inlineStr">
        <is>
          <t>https://www.slasherplay.tv/en/movie/grand-isle-282</t>
        </is>
      </c>
      <c r="I86" s="52" t="inlineStr">
        <is>
          <t>A-Premium</t>
        </is>
      </c>
      <c r="J86" s="54" t="n">
        <v>2400</v>
      </c>
      <c r="K86" s="54" t="n">
        <v>7200</v>
      </c>
      <c r="L86" s="52" t="inlineStr">
        <is>
          <t>Exclusive to MENA</t>
        </is>
      </c>
      <c r="M86" s="52" t="inlineStr">
        <is>
          <t>OFF_BRAND</t>
        </is>
      </c>
      <c r="N86" s="52" t="inlineStr"/>
      <c r="O86" s="52" t="inlineStr"/>
    </row>
    <row r="87">
      <c r="A87" s="47" t="n">
        <v>76</v>
      </c>
      <c r="B87" s="48" t="inlineStr">
        <is>
          <t>Grindstone Road</t>
        </is>
      </c>
      <c r="C87" s="47" t="n">
        <v>2008</v>
      </c>
      <c r="D87" s="48" t="inlineStr">
        <is>
          <t>Thriller, Mystery, Horror</t>
        </is>
      </c>
      <c r="E87" s="49" t="n">
        <v>93</v>
      </c>
      <c r="F87" s="48" t="inlineStr">
        <is>
          <t>EXCLUSIVE</t>
        </is>
      </c>
      <c r="G87" s="48" t="inlineStr">
        <is>
          <t>fantasia, exclusive</t>
        </is>
      </c>
      <c r="H87" s="48" t="inlineStr">
        <is>
          <t>https://www.slasherplay.tv/en/movie/grindstone-road-234</t>
        </is>
      </c>
      <c r="I87" s="48" t="inlineStr">
        <is>
          <t>A-Premium</t>
        </is>
      </c>
      <c r="J87" s="50" t="n">
        <v>2400</v>
      </c>
      <c r="K87" s="50" t="n">
        <v>7200</v>
      </c>
      <c r="L87" s="48" t="inlineStr">
        <is>
          <t>Exclusive to MENA</t>
        </is>
      </c>
      <c r="M87" s="48" t="inlineStr">
        <is>
          <t>ON_BRAND</t>
        </is>
      </c>
      <c r="N87" s="48" t="inlineStr"/>
      <c r="O87" s="48" t="inlineStr"/>
    </row>
    <row r="88">
      <c r="A88" s="47" t="n">
        <v>77</v>
      </c>
      <c r="B88" s="48" t="inlineStr">
        <is>
          <t>Halloween Party</t>
        </is>
      </c>
      <c r="C88" s="47" t="n">
        <v>2020</v>
      </c>
      <c r="D88" s="48" t="inlineStr">
        <is>
          <t>Horror</t>
        </is>
      </c>
      <c r="E88" s="49" t="n">
        <v>92</v>
      </c>
      <c r="F88" s="48" t="inlineStr">
        <is>
          <t>Not on MENA SVOD</t>
        </is>
      </c>
      <c r="G88" s="48" t="inlineStr">
        <is>
          <t>terror</t>
        </is>
      </c>
      <c r="H88" s="48" t="inlineStr">
        <is>
          <t>https://www.slasherplay.tv/en/movie/halloween-party-128</t>
        </is>
      </c>
      <c r="I88" s="48" t="inlineStr">
        <is>
          <t>B-Core</t>
        </is>
      </c>
      <c r="J88" s="50" t="n">
        <v>1200</v>
      </c>
      <c r="K88" s="50" t="n">
        <v>3600</v>
      </c>
      <c r="L88" s="48" t="inlineStr">
        <is>
          <t>Recent release</t>
        </is>
      </c>
      <c r="M88" s="48" t="inlineStr">
        <is>
          <t>ON_BRAND</t>
        </is>
      </c>
      <c r="N88" s="48" t="inlineStr"/>
      <c r="O88" s="48" t="inlineStr"/>
    </row>
    <row r="89">
      <c r="A89" s="47" t="n">
        <v>78</v>
      </c>
      <c r="B89" s="48" t="inlineStr">
        <is>
          <t>Hatchet 2</t>
        </is>
      </c>
      <c r="C89" s="47" t="n">
        <v>0</v>
      </c>
      <c r="D89" s="48" t="inlineStr">
        <is>
          <t>Comedy, Thriller, Action, Horror</t>
        </is>
      </c>
      <c r="E89" s="49" t="n">
        <v>83</v>
      </c>
      <c r="F89" s="48" t="inlineStr">
        <is>
          <t>Not on MENA SVOD</t>
        </is>
      </c>
      <c r="G89" s="48" t="inlineStr">
        <is>
          <t>slasher, franchise</t>
        </is>
      </c>
      <c r="H89" s="48" t="inlineStr">
        <is>
          <t>https://www.slasherplay.tv/en/movie/hatchet-2-419</t>
        </is>
      </c>
      <c r="I89" s="48" t="inlineStr">
        <is>
          <t>C-Catalog</t>
        </is>
      </c>
      <c r="J89" s="50" t="n">
        <v>600</v>
      </c>
      <c r="K89" s="50" t="n">
        <v>1800</v>
      </c>
      <c r="L89" s="48" t="inlineStr">
        <is>
          <t>Catalog library</t>
        </is>
      </c>
      <c r="M89" s="48" t="inlineStr">
        <is>
          <t>ON_BRAND</t>
        </is>
      </c>
      <c r="N89" s="48" t="inlineStr"/>
      <c r="O89" s="48" t="inlineStr">
        <is>
          <t>YES</t>
        </is>
      </c>
    </row>
    <row r="90">
      <c r="A90" s="47" t="n">
        <v>79</v>
      </c>
      <c r="B90" s="48" t="inlineStr">
        <is>
          <t>Hatchet 4</t>
        </is>
      </c>
      <c r="C90" s="47" t="n">
        <v>2018</v>
      </c>
      <c r="D90" s="48" t="inlineStr">
        <is>
          <t>Comedy, Thriller, Action, Horror</t>
        </is>
      </c>
      <c r="E90" s="49" t="n">
        <v>100</v>
      </c>
      <c r="F90" s="48" t="inlineStr">
        <is>
          <t>EXCLUSIVE</t>
        </is>
      </c>
      <c r="G90" s="48" t="inlineStr">
        <is>
          <t>slasher, franchise, exclusive</t>
        </is>
      </c>
      <c r="H90" s="48" t="inlineStr">
        <is>
          <t>https://www.slasherplay.tv/en/movie/hatchet-4-aka-victor-crowley-133</t>
        </is>
      </c>
      <c r="I90" s="48" t="inlineStr">
        <is>
          <t>A-Premium</t>
        </is>
      </c>
      <c r="J90" s="50" t="n">
        <v>2400</v>
      </c>
      <c r="K90" s="50" t="n">
        <v>7200</v>
      </c>
      <c r="L90" s="48" t="inlineStr">
        <is>
          <t>Exclusive to MENA</t>
        </is>
      </c>
      <c r="M90" s="48" t="inlineStr">
        <is>
          <t>ON_BRAND</t>
        </is>
      </c>
      <c r="N90" s="48" t="inlineStr"/>
      <c r="O90" s="48" t="inlineStr">
        <is>
          <t>YES</t>
        </is>
      </c>
    </row>
    <row r="91">
      <c r="A91" s="47" t="n">
        <v>80</v>
      </c>
      <c r="B91" s="48" t="inlineStr">
        <is>
          <t>Hayride 2</t>
        </is>
      </c>
      <c r="C91" s="47" t="n">
        <v>2016</v>
      </c>
      <c r="D91" s="48" t="inlineStr">
        <is>
          <t>Thriller, Action, Horror</t>
        </is>
      </c>
      <c r="E91" s="49" t="n">
        <v>92</v>
      </c>
      <c r="F91" s="48" t="inlineStr">
        <is>
          <t>Not on MENA SVOD</t>
        </is>
      </c>
      <c r="G91" s="48" t="inlineStr">
        <is>
          <t>crime, midnight-movies</t>
        </is>
      </c>
      <c r="H91" s="48" t="inlineStr">
        <is>
          <t>https://www.slasherplay.tv/en/movie/hayride-2-414</t>
        </is>
      </c>
      <c r="I91" s="48" t="inlineStr">
        <is>
          <t>C-Catalog</t>
        </is>
      </c>
      <c r="J91" s="50" t="n">
        <v>600</v>
      </c>
      <c r="K91" s="50" t="n">
        <v>1800</v>
      </c>
      <c r="L91" s="48" t="inlineStr">
        <is>
          <t>Catalog library</t>
        </is>
      </c>
      <c r="M91" s="48" t="inlineStr">
        <is>
          <t>ON_BRAND</t>
        </is>
      </c>
      <c r="N91" s="48" t="inlineStr"/>
      <c r="O91" s="48" t="inlineStr"/>
    </row>
    <row r="92">
      <c r="A92" s="47" t="n">
        <v>81</v>
      </c>
      <c r="B92" s="48" t="inlineStr">
        <is>
          <t>Hell House 2 The Abaddon Hotel</t>
        </is>
      </c>
      <c r="C92" s="47" t="n">
        <v>2018</v>
      </c>
      <c r="D92" s="48" t="inlineStr">
        <is>
          <t>Mystery, Terror</t>
        </is>
      </c>
      <c r="E92" s="49" t="n">
        <v>91</v>
      </c>
      <c r="F92" s="48" t="inlineStr">
        <is>
          <t>Not on MENA SVOD</t>
        </is>
      </c>
      <c r="G92" s="48" t="inlineStr">
        <is>
          <t>franchise, terror</t>
        </is>
      </c>
      <c r="H92" s="48" t="inlineStr">
        <is>
          <t>https://www.slasherplay.tv/en/movie/hell-house-2-the-abaddon-hotel-449</t>
        </is>
      </c>
      <c r="I92" s="48" t="inlineStr">
        <is>
          <t>D-Library</t>
        </is>
      </c>
      <c r="J92" s="50" t="n">
        <v>300</v>
      </c>
      <c r="K92" s="50" t="n">
        <v>900</v>
      </c>
      <c r="L92" s="48" t="inlineStr">
        <is>
          <t>Deep library long-tail</t>
        </is>
      </c>
      <c r="M92" s="48" t="inlineStr">
        <is>
          <t>ON_BRAND</t>
        </is>
      </c>
      <c r="N92" s="48" t="inlineStr">
        <is>
          <t>YES</t>
        </is>
      </c>
      <c r="O92" s="48" t="inlineStr">
        <is>
          <t>YES</t>
        </is>
      </c>
    </row>
    <row r="93">
      <c r="A93" s="47" t="n">
        <v>82</v>
      </c>
      <c r="B93" s="48" t="inlineStr">
        <is>
          <t>Hell House 3 The Lake Of Fire</t>
        </is>
      </c>
      <c r="C93" s="47" t="n">
        <v>2019</v>
      </c>
      <c r="D93" s="48" t="inlineStr">
        <is>
          <t>Mystery, Terror</t>
        </is>
      </c>
      <c r="E93" s="49" t="n">
        <v>85</v>
      </c>
      <c r="F93" s="48" t="inlineStr">
        <is>
          <t>Not on MENA SVOD</t>
        </is>
      </c>
      <c r="G93" s="48" t="inlineStr">
        <is>
          <t>franchise, terror</t>
        </is>
      </c>
      <c r="H93" s="48" t="inlineStr">
        <is>
          <t>https://www.slasherplay.tv/en/movie/hell-house-3-the-lake-of-fire-450</t>
        </is>
      </c>
      <c r="I93" s="48" t="inlineStr">
        <is>
          <t>B-Core</t>
        </is>
      </c>
      <c r="J93" s="50" t="n">
        <v>1200</v>
      </c>
      <c r="K93" s="50" t="n">
        <v>3600</v>
      </c>
      <c r="L93" s="48" t="inlineStr">
        <is>
          <t>Recent release</t>
        </is>
      </c>
      <c r="M93" s="48" t="inlineStr">
        <is>
          <t>ON_BRAND</t>
        </is>
      </c>
      <c r="N93" s="48" t="inlineStr">
        <is>
          <t>YES</t>
        </is>
      </c>
      <c r="O93" s="48" t="inlineStr">
        <is>
          <t>YES</t>
        </is>
      </c>
    </row>
    <row r="94">
      <c r="A94" s="47" t="n">
        <v>83</v>
      </c>
      <c r="B94" s="48" t="inlineStr">
        <is>
          <t>Hell House 4 The Origins</t>
        </is>
      </c>
      <c r="C94" s="47" t="n">
        <v>2023</v>
      </c>
      <c r="D94" s="48" t="inlineStr">
        <is>
          <t>Mystery, Terror</t>
        </is>
      </c>
      <c r="E94" s="49" t="n">
        <v>98</v>
      </c>
      <c r="F94" s="48" t="inlineStr">
        <is>
          <t>EXCLUSIVE</t>
        </is>
      </c>
      <c r="G94" s="48" t="inlineStr">
        <is>
          <t>originals, franchise, terror</t>
        </is>
      </c>
      <c r="H94" s="48" t="inlineStr">
        <is>
          <t>https://www.slasherplay.tv/en/movie/hell-house-4-the-origins-451</t>
        </is>
      </c>
      <c r="I94" s="48" t="inlineStr">
        <is>
          <t>A-Premium</t>
        </is>
      </c>
      <c r="J94" s="50" t="n">
        <v>2400</v>
      </c>
      <c r="K94" s="50" t="n">
        <v>7200</v>
      </c>
      <c r="L94" s="48" t="inlineStr">
        <is>
          <t>Exclusive to MENA</t>
        </is>
      </c>
      <c r="M94" s="48" t="inlineStr">
        <is>
          <t>ON_BRAND</t>
        </is>
      </c>
      <c r="N94" s="48" t="inlineStr">
        <is>
          <t>YES</t>
        </is>
      </c>
      <c r="O94" s="48" t="inlineStr"/>
    </row>
    <row r="95">
      <c r="A95" s="47" t="n">
        <v>84</v>
      </c>
      <c r="B95" s="48" t="inlineStr">
        <is>
          <t>Hell House LLC</t>
        </is>
      </c>
      <c r="C95" s="47" t="n">
        <v>2015</v>
      </c>
      <c r="D95" s="48" t="inlineStr">
        <is>
          <t>Mystery, Terror</t>
        </is>
      </c>
      <c r="E95" s="49" t="n">
        <v>91</v>
      </c>
      <c r="F95" s="48" t="inlineStr">
        <is>
          <t>Not on MENA SVOD</t>
        </is>
      </c>
      <c r="G95" s="48" t="inlineStr">
        <is>
          <t>franchise, terror</t>
        </is>
      </c>
      <c r="H95" s="48" t="inlineStr">
        <is>
          <t>https://www.slasherplay.tv/en/movie/hell-house-llc-448</t>
        </is>
      </c>
      <c r="I95" s="48" t="inlineStr">
        <is>
          <t>D-Library</t>
        </is>
      </c>
      <c r="J95" s="50" t="n">
        <v>300</v>
      </c>
      <c r="K95" s="50" t="n">
        <v>900</v>
      </c>
      <c r="L95" s="48" t="inlineStr">
        <is>
          <t>Deep library long-tail</t>
        </is>
      </c>
      <c r="M95" s="48" t="inlineStr">
        <is>
          <t>ON_BRAND</t>
        </is>
      </c>
      <c r="N95" s="48" t="inlineStr">
        <is>
          <t>YES</t>
        </is>
      </c>
      <c r="O95" s="48" t="inlineStr">
        <is>
          <t>YES</t>
        </is>
      </c>
    </row>
    <row r="96">
      <c r="A96" s="47" t="n">
        <v>85</v>
      </c>
      <c r="B96" s="48" t="inlineStr">
        <is>
          <t>Hellions</t>
        </is>
      </c>
      <c r="C96" s="47" t="n">
        <v>2016</v>
      </c>
      <c r="D96" s="48" t="inlineStr">
        <is>
          <t>Thriller, Horror</t>
        </is>
      </c>
      <c r="E96" s="49" t="n">
        <v>78</v>
      </c>
      <c r="F96" s="48" t="inlineStr">
        <is>
          <t>EXCLUSIVE</t>
        </is>
      </c>
      <c r="G96" s="48" t="inlineStr">
        <is>
          <t>crime, exclusive</t>
        </is>
      </c>
      <c r="H96" s="48" t="inlineStr">
        <is>
          <t>https://www.slasherplay.tv/en/movie/hellions-310</t>
        </is>
      </c>
      <c r="I96" s="48" t="inlineStr">
        <is>
          <t>B-Core</t>
        </is>
      </c>
      <c r="J96" s="50" t="n">
        <v>1200</v>
      </c>
      <c r="K96" s="50" t="n">
        <v>3600</v>
      </c>
      <c r="L96" s="48" t="inlineStr">
        <is>
          <t>Exclusive to MENA</t>
        </is>
      </c>
      <c r="M96" s="48" t="inlineStr">
        <is>
          <t>ON_BRAND</t>
        </is>
      </c>
      <c r="N96" s="48" t="inlineStr"/>
      <c r="O96" s="48" t="inlineStr"/>
    </row>
    <row r="97">
      <c r="A97" s="47" t="n">
        <v>86</v>
      </c>
      <c r="B97" s="48" t="inlineStr">
        <is>
          <t>Henry: Portrait of a Serial Killer</t>
        </is>
      </c>
      <c r="C97" s="47" t="n">
        <v>1991</v>
      </c>
      <c r="D97" s="48" t="inlineStr">
        <is>
          <t>Thriller, Crime, Horror, True Story</t>
        </is>
      </c>
      <c r="E97" s="49" t="n">
        <v>81</v>
      </c>
      <c r="F97" s="48" t="inlineStr">
        <is>
          <t>Not on MENA SVOD</t>
        </is>
      </c>
      <c r="G97" s="48" t="inlineStr">
        <is>
          <t>midnight-movies</t>
        </is>
      </c>
      <c r="H97" s="48" t="inlineStr">
        <is>
          <t>https://www.slasherplay.tv/en/movie/henry-portrait-of-a-serial-killer-426</t>
        </is>
      </c>
      <c r="I97" s="48" t="inlineStr">
        <is>
          <t>C-Catalog</t>
        </is>
      </c>
      <c r="J97" s="50" t="n">
        <v>600</v>
      </c>
      <c r="K97" s="50" t="n">
        <v>1800</v>
      </c>
      <c r="L97" s="48" t="inlineStr">
        <is>
          <t>Catalog library</t>
        </is>
      </c>
      <c r="M97" s="48" t="inlineStr">
        <is>
          <t>ON_BRAND</t>
        </is>
      </c>
      <c r="N97" s="48" t="inlineStr"/>
      <c r="O97" s="48" t="inlineStr">
        <is>
          <t>YES</t>
        </is>
      </c>
    </row>
    <row r="98">
      <c r="A98" s="47" t="n">
        <v>87</v>
      </c>
      <c r="B98" s="48" t="inlineStr">
        <is>
          <t>Hideout</t>
        </is>
      </c>
      <c r="C98" s="47" t="n">
        <v>2021</v>
      </c>
      <c r="D98" s="48" t="inlineStr">
        <is>
          <t>Thriller, Mystery, Horror</t>
        </is>
      </c>
      <c r="E98" s="49" t="n">
        <v>114</v>
      </c>
      <c r="F98" s="48" t="inlineStr">
        <is>
          <t>EXCLUSIVE</t>
        </is>
      </c>
      <c r="G98" s="48" t="inlineStr">
        <is>
          <t>terror, exclusive</t>
        </is>
      </c>
      <c r="H98" s="48" t="inlineStr">
        <is>
          <t>https://www.slasherplay.tv/en/movie/hideout-205</t>
        </is>
      </c>
      <c r="I98" s="48" t="inlineStr">
        <is>
          <t>A-Premium</t>
        </is>
      </c>
      <c r="J98" s="50" t="n">
        <v>2400</v>
      </c>
      <c r="K98" s="50" t="n">
        <v>7200</v>
      </c>
      <c r="L98" s="48" t="inlineStr">
        <is>
          <t>Exclusive to MENA</t>
        </is>
      </c>
      <c r="M98" s="48" t="inlineStr">
        <is>
          <t>ON_BRAND</t>
        </is>
      </c>
      <c r="N98" s="48" t="inlineStr"/>
      <c r="O98" s="48" t="inlineStr"/>
    </row>
    <row r="99">
      <c r="A99" s="47" t="n">
        <v>88</v>
      </c>
      <c r="B99" s="48" t="inlineStr">
        <is>
          <t>Hounded</t>
        </is>
      </c>
      <c r="C99" s="47" t="n">
        <v>2022</v>
      </c>
      <c r="D99" s="48" t="inlineStr">
        <is>
          <t>Thriller, Action, Horror</t>
        </is>
      </c>
      <c r="E99" s="49" t="n">
        <v>92</v>
      </c>
      <c r="F99" s="48" t="inlineStr">
        <is>
          <t>EXCLUSIVE</t>
        </is>
      </c>
      <c r="G99" s="48" t="inlineStr">
        <is>
          <t>crime, exclusive</t>
        </is>
      </c>
      <c r="H99" s="48" t="inlineStr">
        <is>
          <t>https://www.slasherplay.tv/en/movie/hounded-141</t>
        </is>
      </c>
      <c r="I99" s="48" t="inlineStr">
        <is>
          <t>A-Premium</t>
        </is>
      </c>
      <c r="J99" s="50" t="n">
        <v>2400</v>
      </c>
      <c r="K99" s="50" t="n">
        <v>7200</v>
      </c>
      <c r="L99" s="48" t="inlineStr">
        <is>
          <t>Exclusive to MENA</t>
        </is>
      </c>
      <c r="M99" s="48" t="inlineStr">
        <is>
          <t>ON_BRAND</t>
        </is>
      </c>
      <c r="N99" s="48" t="inlineStr"/>
      <c r="O99" s="48" t="inlineStr"/>
    </row>
    <row r="100">
      <c r="A100" s="55" t="n">
        <v>89</v>
      </c>
      <c r="B100" s="56" t="inlineStr">
        <is>
          <t>House of Bodies</t>
        </is>
      </c>
      <c r="C100" s="55" t="n">
        <v>2016</v>
      </c>
      <c r="D100" s="56" t="inlineStr">
        <is>
          <t>Thriller, Crime</t>
        </is>
      </c>
      <c r="E100" s="57" t="n">
        <v>75</v>
      </c>
      <c r="F100" s="56" t="inlineStr">
        <is>
          <t>EXCLUSIVE</t>
        </is>
      </c>
      <c r="G100" s="56" t="inlineStr">
        <is>
          <t>slasher, exclusive</t>
        </is>
      </c>
      <c r="H100" s="56" t="inlineStr">
        <is>
          <t>https://www.slasherplay.tv/en/movie/house-of-bodies-309</t>
        </is>
      </c>
      <c r="I100" s="56" t="inlineStr">
        <is>
          <t>B-Core</t>
        </is>
      </c>
      <c r="J100" s="58" t="n">
        <v>1200</v>
      </c>
      <c r="K100" s="58" t="n">
        <v>3600</v>
      </c>
      <c r="L100" s="56" t="inlineStr">
        <is>
          <t>Exclusive to MENA</t>
        </is>
      </c>
      <c r="M100" s="56" t="inlineStr">
        <is>
          <t>BORDERLINE</t>
        </is>
      </c>
      <c r="N100" s="56" t="inlineStr"/>
      <c r="O100" s="56" t="inlineStr"/>
    </row>
    <row r="101">
      <c r="A101" s="47" t="n">
        <v>90</v>
      </c>
      <c r="B101" s="48" t="inlineStr">
        <is>
          <t>Howling</t>
        </is>
      </c>
      <c r="C101" s="47" t="n">
        <v>1981</v>
      </c>
      <c r="D101" s="48" t="inlineStr">
        <is>
          <t>Terror</t>
        </is>
      </c>
      <c r="E101" s="49" t="n">
        <v>90</v>
      </c>
      <c r="F101" s="48" t="inlineStr">
        <is>
          <t>Not on MENA SVOD</t>
        </is>
      </c>
      <c r="G101" s="48" t="inlineStr">
        <is>
          <t>terror</t>
        </is>
      </c>
      <c r="H101" s="48" t="inlineStr">
        <is>
          <t>https://www.slasherplay.tv/en/movie/howling-477</t>
        </is>
      </c>
      <c r="I101" s="48" t="inlineStr">
        <is>
          <t>D-Library</t>
        </is>
      </c>
      <c r="J101" s="50" t="n">
        <v>300</v>
      </c>
      <c r="K101" s="50" t="n">
        <v>900</v>
      </c>
      <c r="L101" s="48" t="inlineStr">
        <is>
          <t>Deep library long-tail</t>
        </is>
      </c>
      <c r="M101" s="48" t="inlineStr">
        <is>
          <t>ON_BRAND</t>
        </is>
      </c>
      <c r="N101" s="48" t="inlineStr"/>
      <c r="O101" s="48" t="inlineStr"/>
    </row>
    <row r="102">
      <c r="A102" s="51" t="n">
        <v>91</v>
      </c>
      <c r="B102" s="52" t="inlineStr">
        <is>
          <t>Human Capital</t>
        </is>
      </c>
      <c r="C102" s="51" t="n">
        <v>2020</v>
      </c>
      <c r="D102" s="52" t="inlineStr">
        <is>
          <t>Thriller</t>
        </is>
      </c>
      <c r="E102" s="53" t="n">
        <v>98</v>
      </c>
      <c r="F102" s="52" t="inlineStr">
        <is>
          <t>Not on MENA SVOD</t>
        </is>
      </c>
      <c r="G102" s="52" t="inlineStr">
        <is>
          <t>crime</t>
        </is>
      </c>
      <c r="H102" s="52" t="inlineStr">
        <is>
          <t>https://www.slasherplay.tv/en/movie/human-capital-353</t>
        </is>
      </c>
      <c r="I102" s="52" t="inlineStr">
        <is>
          <t>B-Core</t>
        </is>
      </c>
      <c r="J102" s="54" t="n">
        <v>1200</v>
      </c>
      <c r="K102" s="54" t="n">
        <v>3600</v>
      </c>
      <c r="L102" s="52" t="inlineStr">
        <is>
          <t>Recent release</t>
        </is>
      </c>
      <c r="M102" s="52" t="inlineStr">
        <is>
          <t>OFF_BRAND</t>
        </is>
      </c>
      <c r="N102" s="52" t="inlineStr"/>
      <c r="O102" s="52" t="inlineStr"/>
    </row>
    <row r="103">
      <c r="A103" s="47" t="n">
        <v>92</v>
      </c>
      <c r="B103" s="48" t="inlineStr">
        <is>
          <t>I Am Alone</t>
        </is>
      </c>
      <c r="C103" s="47" t="n">
        <v>2015</v>
      </c>
      <c r="D103" s="48" t="inlineStr">
        <is>
          <t>Sci-Fi, Horror</t>
        </is>
      </c>
      <c r="E103" s="49" t="n">
        <v>85</v>
      </c>
      <c r="F103" s="48" t="inlineStr">
        <is>
          <t>Not on MENA SVOD</t>
        </is>
      </c>
      <c r="G103" s="48" t="inlineStr">
        <is>
          <t>sci-fi</t>
        </is>
      </c>
      <c r="H103" s="48" t="inlineStr">
        <is>
          <t>https://www.slasherplay.tv/en/movie/i-am-alone-404</t>
        </is>
      </c>
      <c r="I103" s="48" t="inlineStr">
        <is>
          <t>C-Catalog</t>
        </is>
      </c>
      <c r="J103" s="50" t="n">
        <v>600</v>
      </c>
      <c r="K103" s="50" t="n">
        <v>1800</v>
      </c>
      <c r="L103" s="48" t="inlineStr">
        <is>
          <t>Catalog library</t>
        </is>
      </c>
      <c r="M103" s="48" t="inlineStr">
        <is>
          <t>ON_BRAND</t>
        </is>
      </c>
      <c r="N103" s="48" t="inlineStr"/>
      <c r="O103" s="48" t="inlineStr"/>
    </row>
    <row r="104">
      <c r="A104" s="47" t="n">
        <v>93</v>
      </c>
      <c r="B104" s="48" t="inlineStr">
        <is>
          <t>I Spit On Your Grave</t>
        </is>
      </c>
      <c r="C104" s="47" t="n">
        <v>2010</v>
      </c>
      <c r="D104" s="48" t="inlineStr">
        <is>
          <t>Terror</t>
        </is>
      </c>
      <c r="E104" s="49" t="n">
        <v>100</v>
      </c>
      <c r="F104" s="48" t="inlineStr">
        <is>
          <t>Not on MENA SVOD</t>
        </is>
      </c>
      <c r="G104" s="48" t="inlineStr">
        <is>
          <t>franchise, crime</t>
        </is>
      </c>
      <c r="H104" s="48" t="inlineStr">
        <is>
          <t>https://www.slasherplay.tv/en/movie/i-spit-on-your-grave-454</t>
        </is>
      </c>
      <c r="I104" s="48" t="inlineStr">
        <is>
          <t>D-Library</t>
        </is>
      </c>
      <c r="J104" s="50" t="n">
        <v>300</v>
      </c>
      <c r="K104" s="50" t="n">
        <v>900</v>
      </c>
      <c r="L104" s="48" t="inlineStr">
        <is>
          <t>Deep library long-tail</t>
        </is>
      </c>
      <c r="M104" s="48" t="inlineStr">
        <is>
          <t>ON_BRAND</t>
        </is>
      </c>
      <c r="N104" s="48" t="inlineStr"/>
      <c r="O104" s="48" t="inlineStr"/>
    </row>
    <row r="105">
      <c r="A105" s="47" t="n">
        <v>94</v>
      </c>
      <c r="B105" s="48" t="inlineStr">
        <is>
          <t>I'll Play Mother</t>
        </is>
      </c>
      <c r="C105" s="47" t="n">
        <v>2025</v>
      </c>
      <c r="D105" s="48" t="inlineStr">
        <is>
          <t>Horror</t>
        </is>
      </c>
      <c r="E105" s="49" t="n">
        <v>109</v>
      </c>
      <c r="F105" s="48" t="inlineStr">
        <is>
          <t>EXCLUSIVE</t>
        </is>
      </c>
      <c r="G105" s="48" t="inlineStr">
        <is>
          <t>originals, terror, exclusive</t>
        </is>
      </c>
      <c r="H105" s="48" t="inlineStr">
        <is>
          <t>https://www.slasherplay.tv/en/movie/ill-play-mother-270</t>
        </is>
      </c>
      <c r="I105" s="48" t="inlineStr">
        <is>
          <t>A-Premium</t>
        </is>
      </c>
      <c r="J105" s="50" t="n">
        <v>2400</v>
      </c>
      <c r="K105" s="50" t="n">
        <v>7200</v>
      </c>
      <c r="L105" s="48" t="inlineStr">
        <is>
          <t>Exclusive to MENA</t>
        </is>
      </c>
      <c r="M105" s="48" t="inlineStr">
        <is>
          <t>ON_BRAND</t>
        </is>
      </c>
      <c r="N105" s="48" t="inlineStr"/>
      <c r="O105" s="48" t="inlineStr"/>
    </row>
    <row r="106">
      <c r="A106" s="51" t="n">
        <v>95</v>
      </c>
      <c r="B106" s="52" t="inlineStr">
        <is>
          <t>I, Frankenstein</t>
        </is>
      </c>
      <c r="C106" s="51" t="n">
        <v>2014</v>
      </c>
      <c r="D106" s="52" t="inlineStr">
        <is>
          <t>Action, Fantasy, Sci-Fi</t>
        </is>
      </c>
      <c r="E106" s="53" t="n">
        <v>92</v>
      </c>
      <c r="F106" s="52" t="inlineStr">
        <is>
          <t>Not on MENA SVOD</t>
        </is>
      </c>
      <c r="G106" s="52" t="inlineStr">
        <is>
          <t>fantasia</t>
        </is>
      </c>
      <c r="H106" s="52" t="inlineStr">
        <is>
          <t>https://www.slasherplay.tv/en/movie/i-frankenstein-127</t>
        </is>
      </c>
      <c r="I106" s="52" t="inlineStr">
        <is>
          <t>D-Library</t>
        </is>
      </c>
      <c r="J106" s="54" t="n">
        <v>300</v>
      </c>
      <c r="K106" s="54" t="n">
        <v>900</v>
      </c>
      <c r="L106" s="52" t="inlineStr">
        <is>
          <t>Deep library long-tail</t>
        </is>
      </c>
      <c r="M106" s="52" t="inlineStr">
        <is>
          <t>OFF_BRAND</t>
        </is>
      </c>
      <c r="N106" s="52" t="inlineStr"/>
      <c r="O106" s="52" t="inlineStr"/>
    </row>
    <row r="107">
      <c r="A107" s="51" t="n">
        <v>96</v>
      </c>
      <c r="B107" s="52" t="inlineStr">
        <is>
          <t>In Plainview</t>
        </is>
      </c>
      <c r="C107" s="51" t="n">
        <v>2021</v>
      </c>
      <c r="D107" s="52" t="inlineStr">
        <is>
          <t>Thriller, Crime</t>
        </is>
      </c>
      <c r="E107" s="53" t="n">
        <v>100</v>
      </c>
      <c r="F107" s="52" t="inlineStr">
        <is>
          <t>Not on MENA SVOD</t>
        </is>
      </c>
      <c r="G107" s="52" t="inlineStr">
        <is>
          <t>crime</t>
        </is>
      </c>
      <c r="H107" s="52" t="inlineStr">
        <is>
          <t>https://www.slasherplay.tv/en/movie/in-plainview-387</t>
        </is>
      </c>
      <c r="I107" s="52" t="inlineStr">
        <is>
          <t>B-Core</t>
        </is>
      </c>
      <c r="J107" s="54" t="n">
        <v>1200</v>
      </c>
      <c r="K107" s="54" t="n">
        <v>3600</v>
      </c>
      <c r="L107" s="52" t="inlineStr">
        <is>
          <t>Recent release</t>
        </is>
      </c>
      <c r="M107" s="52" t="inlineStr">
        <is>
          <t>OFF_BRAND</t>
        </is>
      </c>
      <c r="N107" s="52" t="inlineStr"/>
      <c r="O107" s="52" t="inlineStr"/>
    </row>
    <row r="108">
      <c r="A108" s="51" t="n">
        <v>97</v>
      </c>
      <c r="B108" s="52" t="inlineStr">
        <is>
          <t>In Tranzit</t>
        </is>
      </c>
      <c r="C108" s="51" t="n">
        <v>2012</v>
      </c>
      <c r="D108" s="52" t="inlineStr">
        <is>
          <t>war</t>
        </is>
      </c>
      <c r="E108" s="53" t="n">
        <v>109</v>
      </c>
      <c r="F108" s="52" t="inlineStr">
        <is>
          <t>Not on MENA SVOD</t>
        </is>
      </c>
      <c r="G108" s="52" t="inlineStr">
        <is>
          <t>crime</t>
        </is>
      </c>
      <c r="H108" s="52" t="inlineStr">
        <is>
          <t>https://www.slasherplay.tv/en/movie/in-tranzit-368</t>
        </is>
      </c>
      <c r="I108" s="52" t="inlineStr">
        <is>
          <t>D-Library</t>
        </is>
      </c>
      <c r="J108" s="54" t="n">
        <v>300</v>
      </c>
      <c r="K108" s="54" t="n">
        <v>900</v>
      </c>
      <c r="L108" s="52" t="inlineStr">
        <is>
          <t>Deep library long-tail</t>
        </is>
      </c>
      <c r="M108" s="52" t="inlineStr">
        <is>
          <t>OFF_BRAND</t>
        </is>
      </c>
      <c r="N108" s="52" t="inlineStr"/>
      <c r="O108" s="52" t="inlineStr"/>
    </row>
    <row r="109">
      <c r="A109" s="47" t="n">
        <v>98</v>
      </c>
      <c r="B109" s="48" t="inlineStr">
        <is>
          <t>It stains The Sand Red</t>
        </is>
      </c>
      <c r="C109" s="47" t="n">
        <v>2017</v>
      </c>
      <c r="D109" s="48" t="inlineStr">
        <is>
          <t>Horror</t>
        </is>
      </c>
      <c r="E109" s="49" t="n">
        <v>100</v>
      </c>
      <c r="F109" s="48" t="inlineStr">
        <is>
          <t>Not on MENA SVOD</t>
        </is>
      </c>
      <c r="G109" s="48" t="inlineStr">
        <is>
          <t>sci-fi</t>
        </is>
      </c>
      <c r="H109" s="48" t="inlineStr">
        <is>
          <t>https://www.slasherplay.tv/en/movie/its-stains-the-sand-red-219</t>
        </is>
      </c>
      <c r="I109" s="48" t="inlineStr">
        <is>
          <t>C-Catalog</t>
        </is>
      </c>
      <c r="J109" s="50" t="n">
        <v>600</v>
      </c>
      <c r="K109" s="50" t="n">
        <v>1800</v>
      </c>
      <c r="L109" s="48" t="inlineStr">
        <is>
          <t>Catalog library</t>
        </is>
      </c>
      <c r="M109" s="48" t="inlineStr">
        <is>
          <t>ON_BRAND</t>
        </is>
      </c>
      <c r="N109" s="48" t="inlineStr"/>
      <c r="O109" s="48" t="inlineStr"/>
    </row>
    <row r="110">
      <c r="A110" s="47" t="n">
        <v>99</v>
      </c>
      <c r="B110" s="48" t="inlineStr">
        <is>
          <t>Itsy Bitsy Spider</t>
        </is>
      </c>
      <c r="C110" s="47" t="n">
        <v>2019</v>
      </c>
      <c r="D110" s="48" t="inlineStr">
        <is>
          <t>Thriller, Fantasy, Mystery, Horror</t>
        </is>
      </c>
      <c r="E110" s="49" t="n">
        <v>94</v>
      </c>
      <c r="F110" s="48" t="inlineStr">
        <is>
          <t>EXCLUSIVE</t>
        </is>
      </c>
      <c r="G110" s="48" t="inlineStr">
        <is>
          <t>fantasia, exclusive</t>
        </is>
      </c>
      <c r="H110" s="48" t="inlineStr">
        <is>
          <t>https://www.slasherplay.tv/en/movie/itsy-bitsy-spider-159</t>
        </is>
      </c>
      <c r="I110" s="48" t="inlineStr">
        <is>
          <t>A-Premium</t>
        </is>
      </c>
      <c r="J110" s="50" t="n">
        <v>2400</v>
      </c>
      <c r="K110" s="50" t="n">
        <v>7200</v>
      </c>
      <c r="L110" s="48" t="inlineStr">
        <is>
          <t>Exclusive to MENA</t>
        </is>
      </c>
      <c r="M110" s="48" t="inlineStr">
        <is>
          <t>ON_BRAND</t>
        </is>
      </c>
      <c r="N110" s="48" t="inlineStr"/>
      <c r="O110" s="48" t="inlineStr"/>
    </row>
    <row r="111">
      <c r="A111" s="47" t="n">
        <v>100</v>
      </c>
      <c r="B111" s="48" t="inlineStr">
        <is>
          <t>Jurassic Games</t>
        </is>
      </c>
      <c r="C111" s="47" t="n">
        <v>2019</v>
      </c>
      <c r="D111" s="48" t="inlineStr">
        <is>
          <t>Thriller, Action, Sci-Fi, Horror</t>
        </is>
      </c>
      <c r="E111" s="49" t="n">
        <v>100</v>
      </c>
      <c r="F111" s="48" t="inlineStr">
        <is>
          <t>Not on MENA SVOD</t>
        </is>
      </c>
      <c r="G111" s="48" t="inlineStr">
        <is>
          <t>sci-fi</t>
        </is>
      </c>
      <c r="H111" s="48" t="inlineStr">
        <is>
          <t>https://www.slasherplay.tv/en/movie/jurassic-games-400</t>
        </is>
      </c>
      <c r="I111" s="48" t="inlineStr">
        <is>
          <t>B-Core</t>
        </is>
      </c>
      <c r="J111" s="50" t="n">
        <v>1200</v>
      </c>
      <c r="K111" s="50" t="n">
        <v>3600</v>
      </c>
      <c r="L111" s="48" t="inlineStr">
        <is>
          <t>Recent release</t>
        </is>
      </c>
      <c r="M111" s="48" t="inlineStr">
        <is>
          <t>ON_BRAND</t>
        </is>
      </c>
      <c r="N111" s="48" t="inlineStr"/>
      <c r="O111" s="48" t="inlineStr"/>
    </row>
    <row r="112">
      <c r="A112" s="47" t="n">
        <v>101</v>
      </c>
      <c r="B112" s="48" t="inlineStr">
        <is>
          <t>Kantemir</t>
        </is>
      </c>
      <c r="C112" s="47" t="n">
        <v>2015</v>
      </c>
      <c r="D112" s="48" t="inlineStr">
        <is>
          <t>Thriller, Horror</t>
        </is>
      </c>
      <c r="E112" s="49" t="n">
        <v>81</v>
      </c>
      <c r="F112" s="48" t="inlineStr">
        <is>
          <t>Not on MENA SVOD</t>
        </is>
      </c>
      <c r="G112" s="48" t="inlineStr">
        <is>
          <t>fantasia</t>
        </is>
      </c>
      <c r="H112" s="48" t="inlineStr">
        <is>
          <t>https://www.slasherplay.tv/en/movie/kantemir-aka-transylvanian-curse-384</t>
        </is>
      </c>
      <c r="I112" s="48" t="inlineStr">
        <is>
          <t>C-Catalog</t>
        </is>
      </c>
      <c r="J112" s="50" t="n">
        <v>600</v>
      </c>
      <c r="K112" s="50" t="n">
        <v>1800</v>
      </c>
      <c r="L112" s="48" t="inlineStr">
        <is>
          <t>Catalog library</t>
        </is>
      </c>
      <c r="M112" s="48" t="inlineStr">
        <is>
          <t>ON_BRAND</t>
        </is>
      </c>
      <c r="N112" s="48" t="inlineStr"/>
      <c r="O112" s="48" t="inlineStr"/>
    </row>
    <row r="113">
      <c r="A113" s="47" t="n">
        <v>102</v>
      </c>
      <c r="B113" s="48" t="inlineStr">
        <is>
          <t>Kill Game</t>
        </is>
      </c>
      <c r="C113" s="47" t="n">
        <v>2018</v>
      </c>
      <c r="D113" s="48" t="inlineStr">
        <is>
          <t>Thriller, Crime, Mystery, Horror</t>
        </is>
      </c>
      <c r="E113" s="49" t="n">
        <v>102</v>
      </c>
      <c r="F113" s="48" t="inlineStr">
        <is>
          <t>EXCLUSIVE</t>
        </is>
      </c>
      <c r="G113" s="48" t="inlineStr">
        <is>
          <t>slasher, exclusive</t>
        </is>
      </c>
      <c r="H113" s="48" t="inlineStr">
        <is>
          <t>https://www.slasherplay.tv/en/movie/kill-game-322</t>
        </is>
      </c>
      <c r="I113" s="48" t="inlineStr">
        <is>
          <t>A-Premium</t>
        </is>
      </c>
      <c r="J113" s="50" t="n">
        <v>2400</v>
      </c>
      <c r="K113" s="50" t="n">
        <v>7200</v>
      </c>
      <c r="L113" s="48" t="inlineStr">
        <is>
          <t>Exclusive to MENA</t>
        </is>
      </c>
      <c r="M113" s="48" t="inlineStr">
        <is>
          <t>ON_BRAND</t>
        </is>
      </c>
      <c r="N113" s="48" t="inlineStr"/>
      <c r="O113" s="48" t="inlineStr">
        <is>
          <t>YES</t>
        </is>
      </c>
    </row>
    <row r="114">
      <c r="A114" s="47" t="n">
        <v>103</v>
      </c>
      <c r="B114" s="48" t="inlineStr">
        <is>
          <t>Lake Alice</t>
        </is>
      </c>
      <c r="C114" s="47" t="n">
        <v>2018</v>
      </c>
      <c r="D114" s="48" t="inlineStr">
        <is>
          <t>Mystery, Horror</t>
        </is>
      </c>
      <c r="E114" s="49" t="n">
        <v>75</v>
      </c>
      <c r="F114" s="48" t="inlineStr">
        <is>
          <t>Not on MENA SVOD</t>
        </is>
      </c>
      <c r="G114" s="48" t="inlineStr">
        <is>
          <t>fantasia</t>
        </is>
      </c>
      <c r="H114" s="48" t="inlineStr">
        <is>
          <t>https://www.slasherplay.tv/en/movie/lake-alice-358</t>
        </is>
      </c>
      <c r="I114" s="48" t="inlineStr">
        <is>
          <t>D-Library</t>
        </is>
      </c>
      <c r="J114" s="50" t="n">
        <v>300</v>
      </c>
      <c r="K114" s="50" t="n">
        <v>900</v>
      </c>
      <c r="L114" s="48" t="inlineStr">
        <is>
          <t>Deep library long-tail</t>
        </is>
      </c>
      <c r="M114" s="48" t="inlineStr">
        <is>
          <t>ON_BRAND</t>
        </is>
      </c>
      <c r="N114" s="48" t="inlineStr"/>
      <c r="O114" s="48" t="inlineStr"/>
    </row>
    <row r="115">
      <c r="A115" s="47" t="n">
        <v>104</v>
      </c>
      <c r="B115" s="48" t="inlineStr">
        <is>
          <t>Land Of Smiles</t>
        </is>
      </c>
      <c r="C115" s="47" t="n">
        <v>2018</v>
      </c>
      <c r="D115" s="48" t="inlineStr">
        <is>
          <t>Thriller, Adventure, Mystery, Horror</t>
        </is>
      </c>
      <c r="E115" s="49" t="n">
        <v>85</v>
      </c>
      <c r="F115" s="48" t="inlineStr">
        <is>
          <t>EXCLUSIVE</t>
        </is>
      </c>
      <c r="G115" s="48" t="inlineStr">
        <is>
          <t>crime, exclusive</t>
        </is>
      </c>
      <c r="H115" s="48" t="inlineStr">
        <is>
          <t>https://www.slasherplay.tv/en/movie/land-of-smiles-308</t>
        </is>
      </c>
      <c r="I115" s="48" t="inlineStr">
        <is>
          <t>A-Premium</t>
        </is>
      </c>
      <c r="J115" s="50" t="n">
        <v>2400</v>
      </c>
      <c r="K115" s="50" t="n">
        <v>7200</v>
      </c>
      <c r="L115" s="48" t="inlineStr">
        <is>
          <t>Exclusive to MENA</t>
        </is>
      </c>
      <c r="M115" s="48" t="inlineStr">
        <is>
          <t>ON_BRAND</t>
        </is>
      </c>
      <c r="N115" s="48" t="inlineStr"/>
      <c r="O115" s="48" t="inlineStr"/>
    </row>
    <row r="116">
      <c r="A116" s="51" t="n">
        <v>105</v>
      </c>
      <c r="B116" s="52" t="inlineStr">
        <is>
          <t>Last Man Down</t>
        </is>
      </c>
      <c r="C116" s="51" t="n">
        <v>2021</v>
      </c>
      <c r="D116" s="52" t="inlineStr">
        <is>
          <t>Action, Sci-Fi</t>
        </is>
      </c>
      <c r="E116" s="53" t="n">
        <v>87</v>
      </c>
      <c r="F116" s="52" t="inlineStr">
        <is>
          <t>Not on MENA SVOD</t>
        </is>
      </c>
      <c r="G116" s="52" t="inlineStr">
        <is>
          <t>sci-fi</t>
        </is>
      </c>
      <c r="H116" s="52" t="inlineStr">
        <is>
          <t>https://www.slasherplay.tv/en/movie/last-man-down-321</t>
        </is>
      </c>
      <c r="I116" s="52" t="inlineStr">
        <is>
          <t>B-Core</t>
        </is>
      </c>
      <c r="J116" s="54" t="n">
        <v>1200</v>
      </c>
      <c r="K116" s="54" t="n">
        <v>3600</v>
      </c>
      <c r="L116" s="52" t="inlineStr">
        <is>
          <t>Recent release</t>
        </is>
      </c>
      <c r="M116" s="52" t="inlineStr">
        <is>
          <t>OFF_BRAND</t>
        </is>
      </c>
      <c r="N116" s="52" t="inlineStr"/>
      <c r="O116" s="52" t="inlineStr"/>
    </row>
    <row r="117">
      <c r="A117" s="51" t="n">
        <v>106</v>
      </c>
      <c r="B117" s="52" t="inlineStr">
        <is>
          <t>Last Rampage The Escape of Gary Tison</t>
        </is>
      </c>
      <c r="C117" s="51" t="n">
        <v>2017</v>
      </c>
      <c r="D117" s="52" t="inlineStr">
        <is>
          <t>Thriller, Crime, Mystery</t>
        </is>
      </c>
      <c r="E117" s="53" t="n">
        <v>89</v>
      </c>
      <c r="F117" s="52" t="inlineStr">
        <is>
          <t>Not on MENA SVOD</t>
        </is>
      </c>
      <c r="G117" s="52" t="inlineStr">
        <is>
          <t>crime</t>
        </is>
      </c>
      <c r="H117" s="52" t="inlineStr">
        <is>
          <t>https://www.slasherplay.tv/en/movie/last-rampage-the-escape-of-gary-tison-405</t>
        </is>
      </c>
      <c r="I117" s="52" t="inlineStr">
        <is>
          <t>C-Catalog</t>
        </is>
      </c>
      <c r="J117" s="54" t="n">
        <v>600</v>
      </c>
      <c r="K117" s="54" t="n">
        <v>1800</v>
      </c>
      <c r="L117" s="52" t="inlineStr">
        <is>
          <t>Catalog library</t>
        </is>
      </c>
      <c r="M117" s="52" t="inlineStr">
        <is>
          <t>OFF_BRAND</t>
        </is>
      </c>
      <c r="N117" s="52" t="inlineStr"/>
      <c r="O117" s="52" t="inlineStr"/>
    </row>
    <row r="118">
      <c r="A118" s="47" t="n">
        <v>107</v>
      </c>
      <c r="B118" s="48" t="inlineStr">
        <is>
          <t>Last Shift</t>
        </is>
      </c>
      <c r="C118" s="47" t="n">
        <v>2015</v>
      </c>
      <c r="D118" s="48" t="inlineStr">
        <is>
          <t>Mystery, Horror</t>
        </is>
      </c>
      <c r="E118" s="49" t="n">
        <v>84</v>
      </c>
      <c r="F118" s="48" t="inlineStr">
        <is>
          <t>EXCLUSIVE</t>
        </is>
      </c>
      <c r="G118" s="48" t="inlineStr">
        <is>
          <t>exclusive, midnight-movies</t>
        </is>
      </c>
      <c r="H118" s="48" t="inlineStr">
        <is>
          <t>https://www.slasherplay.tv/en/movie/last-shift-165</t>
        </is>
      </c>
      <c r="I118" s="48" t="inlineStr">
        <is>
          <t>A-Premium</t>
        </is>
      </c>
      <c r="J118" s="50" t="n">
        <v>2400</v>
      </c>
      <c r="K118" s="50" t="n">
        <v>7200</v>
      </c>
      <c r="L118" s="48" t="inlineStr">
        <is>
          <t>Exclusive to MENA</t>
        </is>
      </c>
      <c r="M118" s="48" t="inlineStr">
        <is>
          <t>ON_BRAND</t>
        </is>
      </c>
      <c r="N118" s="48" t="inlineStr"/>
      <c r="O118" s="48" t="inlineStr"/>
    </row>
    <row r="119">
      <c r="A119" s="47" t="n">
        <v>108</v>
      </c>
      <c r="B119" s="48" t="inlineStr">
        <is>
          <t>Late Phases: Night of the Wolf</t>
        </is>
      </c>
      <c r="C119" s="47" t="n">
        <v>2014</v>
      </c>
      <c r="D119" s="48" t="inlineStr">
        <is>
          <t>Horror</t>
        </is>
      </c>
      <c r="E119" s="49" t="n">
        <v>92</v>
      </c>
      <c r="F119" s="48" t="inlineStr">
        <is>
          <t>Not on MENA SVOD</t>
        </is>
      </c>
      <c r="G119" s="48" t="inlineStr">
        <is>
          <t>crime</t>
        </is>
      </c>
      <c r="H119" s="48" t="inlineStr">
        <is>
          <t>https://www.slasherplay.tv/en/movie/late-phases-aka-night-of-the-wolf-177</t>
        </is>
      </c>
      <c r="I119" s="48" t="inlineStr">
        <is>
          <t>C-Catalog</t>
        </is>
      </c>
      <c r="J119" s="50" t="n">
        <v>600</v>
      </c>
      <c r="K119" s="50" t="n">
        <v>1800</v>
      </c>
      <c r="L119" s="48" t="inlineStr">
        <is>
          <t>Catalog library</t>
        </is>
      </c>
      <c r="M119" s="48" t="inlineStr">
        <is>
          <t>ON_BRAND</t>
        </is>
      </c>
      <c r="N119" s="48" t="inlineStr"/>
      <c r="O119" s="48" t="inlineStr">
        <is>
          <t>YES</t>
        </is>
      </c>
    </row>
    <row r="120">
      <c r="A120" s="47" t="n">
        <v>109</v>
      </c>
      <c r="B120" s="48" t="inlineStr">
        <is>
          <t>Let the Wrong One In</t>
        </is>
      </c>
      <c r="C120" s="47" t="n">
        <v>2023</v>
      </c>
      <c r="D120" s="48" t="inlineStr">
        <is>
          <t>Comedy, Action, Horror</t>
        </is>
      </c>
      <c r="E120" s="49" t="n">
        <v>100</v>
      </c>
      <c r="F120" s="48" t="inlineStr">
        <is>
          <t>EXCLUSIVE</t>
        </is>
      </c>
      <c r="G120" s="48" t="inlineStr">
        <is>
          <t>originals, fantasia, exclusive</t>
        </is>
      </c>
      <c r="H120" s="48" t="inlineStr">
        <is>
          <t>https://www.slasherplay.tv/en/movie/let-the-wrong-one-in-293</t>
        </is>
      </c>
      <c r="I120" s="48" t="inlineStr">
        <is>
          <t>A-Premium</t>
        </is>
      </c>
      <c r="J120" s="50" t="n">
        <v>2400</v>
      </c>
      <c r="K120" s="50" t="n">
        <v>7200</v>
      </c>
      <c r="L120" s="48" t="inlineStr">
        <is>
          <t>Exclusive to MENA</t>
        </is>
      </c>
      <c r="M120" s="48" t="inlineStr">
        <is>
          <t>ON_BRAND</t>
        </is>
      </c>
      <c r="N120" s="48" t="inlineStr"/>
      <c r="O120" s="48" t="inlineStr"/>
    </row>
    <row r="121">
      <c r="A121" s="55" t="n">
        <v>110</v>
      </c>
      <c r="B121" s="56" t="inlineStr">
        <is>
          <t>Level 16</t>
        </is>
      </c>
      <c r="C121" s="55" t="n">
        <v>2019</v>
      </c>
      <c r="D121" s="56" t="inlineStr">
        <is>
          <t>Thriller, Mystery</t>
        </is>
      </c>
      <c r="E121" s="57" t="n">
        <v>100</v>
      </c>
      <c r="F121" s="56" t="inlineStr">
        <is>
          <t>Not on MENA SVOD</t>
        </is>
      </c>
      <c r="G121" s="56" t="inlineStr">
        <is>
          <t>midnight-movies</t>
        </is>
      </c>
      <c r="H121" s="56" t="inlineStr">
        <is>
          <t>https://www.slasherplay.tv/en/movie/level-16-424</t>
        </is>
      </c>
      <c r="I121" s="56" t="inlineStr">
        <is>
          <t>B-Core</t>
        </is>
      </c>
      <c r="J121" s="58" t="n">
        <v>1200</v>
      </c>
      <c r="K121" s="58" t="n">
        <v>3600</v>
      </c>
      <c r="L121" s="56" t="inlineStr">
        <is>
          <t>Recent release</t>
        </is>
      </c>
      <c r="M121" s="56" t="inlineStr">
        <is>
          <t>BORDERLINE</t>
        </is>
      </c>
      <c r="N121" s="56" t="inlineStr"/>
      <c r="O121" s="56" t="inlineStr"/>
    </row>
    <row r="122">
      <c r="A122" s="51" t="n">
        <v>111</v>
      </c>
      <c r="B122" s="52" t="inlineStr">
        <is>
          <t>Liability</t>
        </is>
      </c>
      <c r="C122" s="51" t="n">
        <v>2013</v>
      </c>
      <c r="D122" s="52" t="inlineStr">
        <is>
          <t>Comedy, Thriller, Crime</t>
        </is>
      </c>
      <c r="E122" s="53" t="n">
        <v>86</v>
      </c>
      <c r="F122" s="52" t="inlineStr">
        <is>
          <t>Not on MENA SVOD</t>
        </is>
      </c>
      <c r="G122" s="52" t="inlineStr">
        <is>
          <t>crime</t>
        </is>
      </c>
      <c r="H122" s="52" t="inlineStr">
        <is>
          <t>https://www.slasherplay.tv/en/movie/liability-459</t>
        </is>
      </c>
      <c r="I122" s="52" t="inlineStr">
        <is>
          <t>C-Catalog</t>
        </is>
      </c>
      <c r="J122" s="54" t="n">
        <v>600</v>
      </c>
      <c r="K122" s="54" t="n">
        <v>1800</v>
      </c>
      <c r="L122" s="52" t="inlineStr">
        <is>
          <t>Catalog library</t>
        </is>
      </c>
      <c r="M122" s="52" t="inlineStr">
        <is>
          <t>OFF_BRAND</t>
        </is>
      </c>
      <c r="N122" s="52" t="inlineStr"/>
      <c r="O122" s="52" t="inlineStr"/>
    </row>
    <row r="123">
      <c r="A123" s="47" t="n">
        <v>112</v>
      </c>
      <c r="B123" s="48" t="inlineStr">
        <is>
          <t>Loop Track</t>
        </is>
      </c>
      <c r="C123" s="47" t="n">
        <v>2023</v>
      </c>
      <c r="D123" s="48" t="inlineStr">
        <is>
          <t>Thriller, Sci-Fi, Horror</t>
        </is>
      </c>
      <c r="E123" s="49" t="n">
        <v>95</v>
      </c>
      <c r="F123" s="48" t="inlineStr">
        <is>
          <t>Not on MENA SVOD</t>
        </is>
      </c>
      <c r="G123" s="48" t="inlineStr">
        <is>
          <t>sci-fi</t>
        </is>
      </c>
      <c r="H123" s="48" t="inlineStr">
        <is>
          <t>https://www.slasherplay.tv/en/movie/loop-track-425</t>
        </is>
      </c>
      <c r="I123" s="48" t="inlineStr">
        <is>
          <t>B-Core</t>
        </is>
      </c>
      <c r="J123" s="50" t="n">
        <v>1200</v>
      </c>
      <c r="K123" s="50" t="n">
        <v>3600</v>
      </c>
      <c r="L123" s="48" t="inlineStr">
        <is>
          <t>Recent release</t>
        </is>
      </c>
      <c r="M123" s="48" t="inlineStr">
        <is>
          <t>ON_BRAND</t>
        </is>
      </c>
      <c r="N123" s="48" t="inlineStr">
        <is>
          <t>YES</t>
        </is>
      </c>
      <c r="O123" s="48" t="inlineStr"/>
    </row>
    <row r="124">
      <c r="A124" s="51" t="n">
        <v>113</v>
      </c>
      <c r="B124" s="52" t="inlineStr">
        <is>
          <t>Lost</t>
        </is>
      </c>
      <c r="C124" s="51" t="n">
        <v>2007</v>
      </c>
      <c r="D124" s="52" t="inlineStr">
        <is>
          <t>Thriller, Action</t>
        </is>
      </c>
      <c r="E124" s="53" t="n">
        <v>85</v>
      </c>
      <c r="F124" s="52" t="inlineStr">
        <is>
          <t>Not on MENA SVOD</t>
        </is>
      </c>
      <c r="G124" s="52" t="inlineStr">
        <is>
          <t>crime</t>
        </is>
      </c>
      <c r="H124" s="52" t="inlineStr">
        <is>
          <t>https://www.slasherplay.tv/en/movie/lost-398</t>
        </is>
      </c>
      <c r="I124" s="52" t="inlineStr">
        <is>
          <t>C-Catalog</t>
        </is>
      </c>
      <c r="J124" s="54" t="n">
        <v>600</v>
      </c>
      <c r="K124" s="54" t="n">
        <v>1800</v>
      </c>
      <c r="L124" s="52" t="inlineStr">
        <is>
          <t>Catalog library</t>
        </is>
      </c>
      <c r="M124" s="52" t="inlineStr">
        <is>
          <t>OFF_BRAND</t>
        </is>
      </c>
      <c r="N124" s="52" t="inlineStr"/>
      <c r="O124" s="52" t="inlineStr"/>
    </row>
    <row r="125">
      <c r="A125" s="47" t="n">
        <v>114</v>
      </c>
      <c r="B125" s="48" t="inlineStr">
        <is>
          <t>Lost After Dark</t>
        </is>
      </c>
      <c r="C125" s="47" t="n">
        <v>2015</v>
      </c>
      <c r="D125" s="48" t="inlineStr">
        <is>
          <t>Horror</t>
        </is>
      </c>
      <c r="E125" s="49" t="n">
        <v>75</v>
      </c>
      <c r="F125" s="48" t="inlineStr">
        <is>
          <t>EXCLUSIVE</t>
        </is>
      </c>
      <c r="G125" s="48" t="inlineStr">
        <is>
          <t>crime, exclusive</t>
        </is>
      </c>
      <c r="H125" s="48" t="inlineStr">
        <is>
          <t>https://www.slasherplay.tv/en/movie/lost-after-dark-228</t>
        </is>
      </c>
      <c r="I125" s="48" t="inlineStr">
        <is>
          <t>B-Core</t>
        </is>
      </c>
      <c r="J125" s="50" t="n">
        <v>1200</v>
      </c>
      <c r="K125" s="50" t="n">
        <v>3600</v>
      </c>
      <c r="L125" s="48" t="inlineStr">
        <is>
          <t>Exclusive to MENA</t>
        </is>
      </c>
      <c r="M125" s="48" t="inlineStr">
        <is>
          <t>ON_BRAND</t>
        </is>
      </c>
      <c r="N125" s="48" t="inlineStr"/>
      <c r="O125" s="48" t="inlineStr"/>
    </row>
    <row r="126">
      <c r="A126" s="51" t="n">
        <v>115</v>
      </c>
      <c r="B126" s="52" t="inlineStr">
        <is>
          <t>Mafia</t>
        </is>
      </c>
      <c r="C126" s="51" t="n">
        <v>2013</v>
      </c>
      <c r="D126" s="52" t="inlineStr">
        <is>
          <t>Action, Crime</t>
        </is>
      </c>
      <c r="E126" s="53" t="n">
        <v>100</v>
      </c>
      <c r="F126" s="52" t="inlineStr">
        <is>
          <t>Not on MENA SVOD</t>
        </is>
      </c>
      <c r="G126" s="52" t="inlineStr">
        <is>
          <t>crime</t>
        </is>
      </c>
      <c r="H126" s="52" t="inlineStr">
        <is>
          <t>https://www.slasherplay.tv/en/movie/mafia-386</t>
        </is>
      </c>
      <c r="I126" s="52" t="inlineStr">
        <is>
          <t>D-Library</t>
        </is>
      </c>
      <c r="J126" s="54" t="n">
        <v>300</v>
      </c>
      <c r="K126" s="54" t="n">
        <v>900</v>
      </c>
      <c r="L126" s="52" t="inlineStr">
        <is>
          <t>Deep library long-tail</t>
        </is>
      </c>
      <c r="M126" s="52" t="inlineStr">
        <is>
          <t>OFF_BRAND</t>
        </is>
      </c>
      <c r="N126" s="52" t="inlineStr"/>
      <c r="O126" s="52" t="inlineStr"/>
    </row>
    <row r="127">
      <c r="A127" s="51" t="n">
        <v>116</v>
      </c>
      <c r="B127" s="52" t="inlineStr">
        <is>
          <t>Making a Killing</t>
        </is>
      </c>
      <c r="C127" s="51" t="n">
        <v>2020</v>
      </c>
      <c r="D127" s="52" t="inlineStr">
        <is>
          <t>Crime, Mystery</t>
        </is>
      </c>
      <c r="E127" s="53" t="n">
        <v>103</v>
      </c>
      <c r="F127" s="52" t="inlineStr">
        <is>
          <t>Not on MENA SVOD</t>
        </is>
      </c>
      <c r="G127" s="52" t="inlineStr">
        <is>
          <t>crime</t>
        </is>
      </c>
      <c r="H127" s="52" t="inlineStr">
        <is>
          <t>https://www.slasherplay.tv/en/movie/making-a-killing-212</t>
        </is>
      </c>
      <c r="I127" s="52" t="inlineStr">
        <is>
          <t>B-Core</t>
        </is>
      </c>
      <c r="J127" s="54" t="n">
        <v>1200</v>
      </c>
      <c r="K127" s="54" t="n">
        <v>3600</v>
      </c>
      <c r="L127" s="52" t="inlineStr">
        <is>
          <t>Recent release</t>
        </is>
      </c>
      <c r="M127" s="52" t="inlineStr">
        <is>
          <t>OFF_BRAND</t>
        </is>
      </c>
      <c r="N127" s="52" t="inlineStr"/>
      <c r="O127" s="52" t="inlineStr"/>
    </row>
    <row r="128">
      <c r="A128" s="47" t="n">
        <v>117</v>
      </c>
      <c r="B128" s="48" t="inlineStr">
        <is>
          <t>Malasaña 32</t>
        </is>
      </c>
      <c r="C128" s="47" t="n">
        <v>2020</v>
      </c>
      <c r="D128" s="48" t="inlineStr">
        <is>
          <t>Mystery, Terror</t>
        </is>
      </c>
      <c r="E128" s="49" t="n">
        <v>104</v>
      </c>
      <c r="F128" s="48" t="inlineStr">
        <is>
          <t>Not on MENA SVOD</t>
        </is>
      </c>
      <c r="G128" s="48" t="inlineStr">
        <is>
          <t>terror</t>
        </is>
      </c>
      <c r="H128" s="48" t="inlineStr">
        <is>
          <t>https://www.slasherplay.tv/en/movie/malasaa-32-481</t>
        </is>
      </c>
      <c r="I128" s="48" t="inlineStr">
        <is>
          <t>B-Core</t>
        </is>
      </c>
      <c r="J128" s="50" t="n">
        <v>1200</v>
      </c>
      <c r="K128" s="50" t="n">
        <v>3600</v>
      </c>
      <c r="L128" s="48" t="inlineStr">
        <is>
          <t>Recent release</t>
        </is>
      </c>
      <c r="M128" s="48" t="inlineStr">
        <is>
          <t>ON_BRAND</t>
        </is>
      </c>
      <c r="N128" s="48" t="inlineStr"/>
      <c r="O128" s="48" t="inlineStr"/>
    </row>
    <row r="129">
      <c r="A129" s="47" t="n">
        <v>118</v>
      </c>
      <c r="B129" s="48" t="inlineStr">
        <is>
          <t>Man Eater</t>
        </is>
      </c>
      <c r="C129" s="47" t="n">
        <v>2015</v>
      </c>
      <c r="D129" s="48" t="inlineStr">
        <is>
          <t>Thriller, Action, Mystery, Horror</t>
        </is>
      </c>
      <c r="E129" s="49" t="n">
        <v>84</v>
      </c>
      <c r="F129" s="48" t="inlineStr">
        <is>
          <t>Not on MENA SVOD</t>
        </is>
      </c>
      <c r="G129" s="48" t="inlineStr">
        <is>
          <t>terror</t>
        </is>
      </c>
      <c r="H129" s="48" t="inlineStr">
        <is>
          <t>https://www.slasherplay.tv/en/movie/unnatural-aka-man-eater-166</t>
        </is>
      </c>
      <c r="I129" s="48" t="inlineStr">
        <is>
          <t>C-Catalog</t>
        </is>
      </c>
      <c r="J129" s="50" t="n">
        <v>600</v>
      </c>
      <c r="K129" s="50" t="n">
        <v>1800</v>
      </c>
      <c r="L129" s="48" t="inlineStr">
        <is>
          <t>Catalog library</t>
        </is>
      </c>
      <c r="M129" s="48" t="inlineStr">
        <is>
          <t>ON_BRAND</t>
        </is>
      </c>
      <c r="N129" s="48" t="inlineStr"/>
      <c r="O129" s="48" t="inlineStr"/>
    </row>
    <row r="130">
      <c r="A130" s="51" t="n">
        <v>119</v>
      </c>
      <c r="B130" s="52" t="inlineStr">
        <is>
          <t>Master Z: The IP Man legacy</t>
        </is>
      </c>
      <c r="C130" s="51" t="n">
        <v>2018</v>
      </c>
      <c r="D130" s="52" t="inlineStr">
        <is>
          <t>Action, Crime</t>
        </is>
      </c>
      <c r="E130" s="53" t="n">
        <v>107</v>
      </c>
      <c r="F130" s="52" t="inlineStr">
        <is>
          <t>Not on MENA SVOD</t>
        </is>
      </c>
      <c r="G130" s="52" t="inlineStr">
        <is>
          <t>crime</t>
        </is>
      </c>
      <c r="H130" s="52" t="inlineStr">
        <is>
          <t>https://www.slasherplay.tv/en/movie/master-z-the-ip-man-legacy-402</t>
        </is>
      </c>
      <c r="I130" s="52" t="inlineStr">
        <is>
          <t>D-Library</t>
        </is>
      </c>
      <c r="J130" s="54" t="n">
        <v>300</v>
      </c>
      <c r="K130" s="54" t="n">
        <v>900</v>
      </c>
      <c r="L130" s="52" t="inlineStr">
        <is>
          <t>Deep library long-tail</t>
        </is>
      </c>
      <c r="M130" s="52" t="inlineStr">
        <is>
          <t>OFF_BRAND</t>
        </is>
      </c>
      <c r="N130" s="52" t="inlineStr"/>
      <c r="O130" s="52" t="inlineStr"/>
    </row>
    <row r="131">
      <c r="A131" s="51" t="n">
        <v>120</v>
      </c>
      <c r="B131" s="52" t="inlineStr">
        <is>
          <t>Measure Of Revenge</t>
        </is>
      </c>
      <c r="C131" s="51" t="n">
        <v>2022</v>
      </c>
      <c r="D131" s="52" t="inlineStr">
        <is>
          <t>Thriller, Crime</t>
        </is>
      </c>
      <c r="E131" s="53" t="n">
        <v>88</v>
      </c>
      <c r="F131" s="52" t="inlineStr">
        <is>
          <t>Not on MENA SVOD</t>
        </is>
      </c>
      <c r="G131" s="52" t="inlineStr">
        <is>
          <t>crime</t>
        </is>
      </c>
      <c r="H131" s="52" t="inlineStr">
        <is>
          <t>https://www.slasherplay.tv/en/movie/measure-of-revenge-274</t>
        </is>
      </c>
      <c r="I131" s="52" t="inlineStr">
        <is>
          <t>B-Core</t>
        </is>
      </c>
      <c r="J131" s="54" t="n">
        <v>1200</v>
      </c>
      <c r="K131" s="54" t="n">
        <v>3600</v>
      </c>
      <c r="L131" s="52" t="inlineStr">
        <is>
          <t>Recent release</t>
        </is>
      </c>
      <c r="M131" s="52" t="inlineStr">
        <is>
          <t>OFF_BRAND</t>
        </is>
      </c>
      <c r="N131" s="52" t="inlineStr"/>
      <c r="O131" s="52" t="inlineStr"/>
    </row>
    <row r="132">
      <c r="A132" s="47" t="n">
        <v>121</v>
      </c>
      <c r="B132" s="48" t="inlineStr">
        <is>
          <t>Mermaid Down</t>
        </is>
      </c>
      <c r="C132" s="47" t="n">
        <v>2019</v>
      </c>
      <c r="D132" s="48" t="inlineStr">
        <is>
          <t>Thriller, Fantasy, Mystery, Horror</t>
        </is>
      </c>
      <c r="E132" s="49" t="n">
        <v>100</v>
      </c>
      <c r="F132" s="48" t="inlineStr">
        <is>
          <t>EXCLUSIVE</t>
        </is>
      </c>
      <c r="G132" s="48" t="inlineStr">
        <is>
          <t>terror, exclusive</t>
        </is>
      </c>
      <c r="H132" s="48" t="inlineStr">
        <is>
          <t>https://www.slasherplay.tv/en/movie/mermaid-down-273</t>
        </is>
      </c>
      <c r="I132" s="48" t="inlineStr">
        <is>
          <t>A-Premium</t>
        </is>
      </c>
      <c r="J132" s="50" t="n">
        <v>2400</v>
      </c>
      <c r="K132" s="50" t="n">
        <v>7200</v>
      </c>
      <c r="L132" s="48" t="inlineStr">
        <is>
          <t>Exclusive to MENA</t>
        </is>
      </c>
      <c r="M132" s="48" t="inlineStr">
        <is>
          <t>ON_BRAND</t>
        </is>
      </c>
      <c r="N132" s="48" t="inlineStr"/>
      <c r="O132" s="48" t="inlineStr"/>
    </row>
    <row r="133">
      <c r="A133" s="55" t="n">
        <v>122</v>
      </c>
      <c r="B133" s="56" t="inlineStr">
        <is>
          <t>Messages Deleted</t>
        </is>
      </c>
      <c r="C133" s="55" t="n">
        <v>2010</v>
      </c>
      <c r="D133" s="56" t="inlineStr">
        <is>
          <t>Thriller</t>
        </is>
      </c>
      <c r="E133" s="57" t="n">
        <v>87</v>
      </c>
      <c r="F133" s="56" t="inlineStr">
        <is>
          <t>EXCLUSIVE</t>
        </is>
      </c>
      <c r="G133" s="56" t="inlineStr">
        <is>
          <t>exclusive, midnight-movies</t>
        </is>
      </c>
      <c r="H133" s="56" t="inlineStr">
        <is>
          <t>https://www.slasherplay.tv/en/movie/messages-deleted-266</t>
        </is>
      </c>
      <c r="I133" s="56" t="inlineStr">
        <is>
          <t>A-Premium</t>
        </is>
      </c>
      <c r="J133" s="58" t="n">
        <v>2400</v>
      </c>
      <c r="K133" s="58" t="n">
        <v>7200</v>
      </c>
      <c r="L133" s="56" t="inlineStr">
        <is>
          <t>Exclusive to MENA</t>
        </is>
      </c>
      <c r="M133" s="56" t="inlineStr">
        <is>
          <t>BORDERLINE</t>
        </is>
      </c>
      <c r="N133" s="56" t="inlineStr"/>
      <c r="O133" s="56" t="inlineStr"/>
    </row>
    <row r="134">
      <c r="A134" s="47" t="n">
        <v>123</v>
      </c>
      <c r="B134" s="48" t="inlineStr">
        <is>
          <t>Mid Century</t>
        </is>
      </c>
      <c r="C134" s="47" t="n">
        <v>2022</v>
      </c>
      <c r="D134" s="48" t="inlineStr">
        <is>
          <t>Thriller, Fantasy, Mystery, Horror</t>
        </is>
      </c>
      <c r="E134" s="49" t="n">
        <v>104</v>
      </c>
      <c r="F134" s="48" t="inlineStr">
        <is>
          <t>Not on MENA SVOD</t>
        </is>
      </c>
      <c r="G134" s="48" t="inlineStr">
        <is>
          <t>fantasia</t>
        </is>
      </c>
      <c r="H134" s="48" t="inlineStr">
        <is>
          <t>https://www.slasherplay.tv/en/movie/mid-century-290</t>
        </is>
      </c>
      <c r="I134" s="48" t="inlineStr">
        <is>
          <t>B-Core</t>
        </is>
      </c>
      <c r="J134" s="50" t="n">
        <v>1200</v>
      </c>
      <c r="K134" s="50" t="n">
        <v>3600</v>
      </c>
      <c r="L134" s="48" t="inlineStr">
        <is>
          <t>Recent release</t>
        </is>
      </c>
      <c r="M134" s="48" t="inlineStr">
        <is>
          <t>ON_BRAND</t>
        </is>
      </c>
      <c r="N134" s="48" t="inlineStr"/>
      <c r="O134" s="48" t="inlineStr"/>
    </row>
    <row r="135">
      <c r="A135" s="47" t="n">
        <v>124</v>
      </c>
      <c r="B135" s="48" t="inlineStr">
        <is>
          <t>Minor Premise</t>
        </is>
      </c>
      <c r="C135" s="47" t="n">
        <v>2020</v>
      </c>
      <c r="D135" s="48" t="inlineStr">
        <is>
          <t>Thriller, Sci-Fi</t>
        </is>
      </c>
      <c r="E135" s="49" t="n">
        <v>95</v>
      </c>
      <c r="F135" s="48" t="inlineStr">
        <is>
          <t>EXCLUSIVE</t>
        </is>
      </c>
      <c r="G135" s="48" t="inlineStr">
        <is>
          <t>sci-fi, exclusive</t>
        </is>
      </c>
      <c r="H135" s="48" t="inlineStr">
        <is>
          <t>https://www.slasherplay.tv/en/movie/minor-premise-179</t>
        </is>
      </c>
      <c r="I135" s="48" t="inlineStr">
        <is>
          <t>A-Premium</t>
        </is>
      </c>
      <c r="J135" s="50" t="n">
        <v>2400</v>
      </c>
      <c r="K135" s="50" t="n">
        <v>7200</v>
      </c>
      <c r="L135" s="48" t="inlineStr">
        <is>
          <t>Exclusive to MENA</t>
        </is>
      </c>
      <c r="M135" s="48" t="inlineStr">
        <is>
          <t>ON_BRAND</t>
        </is>
      </c>
      <c r="N135" s="48" t="inlineStr"/>
      <c r="O135" s="48" t="inlineStr">
        <is>
          <t>YES</t>
        </is>
      </c>
    </row>
    <row r="136">
      <c r="A136" s="47" t="n">
        <v>125</v>
      </c>
      <c r="B136" s="48" t="inlineStr">
        <is>
          <t>Mischief Night</t>
        </is>
      </c>
      <c r="C136" s="47" t="n">
        <v>2013</v>
      </c>
      <c r="D136" s="48" t="inlineStr">
        <is>
          <t>Thriller, Horror</t>
        </is>
      </c>
      <c r="E136" s="49" t="n">
        <v>86</v>
      </c>
      <c r="F136" s="48" t="inlineStr">
        <is>
          <t>EXCLUSIVE</t>
        </is>
      </c>
      <c r="G136" s="48" t="inlineStr">
        <is>
          <t>crime, exclusive</t>
        </is>
      </c>
      <c r="H136" s="48" t="inlineStr">
        <is>
          <t>https://www.slasherplay.tv/en/movie/mischief-night-169</t>
        </is>
      </c>
      <c r="I136" s="48" t="inlineStr">
        <is>
          <t>A-Premium</t>
        </is>
      </c>
      <c r="J136" s="50" t="n">
        <v>2400</v>
      </c>
      <c r="K136" s="50" t="n">
        <v>7200</v>
      </c>
      <c r="L136" s="48" t="inlineStr">
        <is>
          <t>Exclusive to MENA</t>
        </is>
      </c>
      <c r="M136" s="48" t="inlineStr">
        <is>
          <t>ON_BRAND</t>
        </is>
      </c>
      <c r="N136" s="48" t="inlineStr"/>
      <c r="O136" s="48" t="inlineStr"/>
    </row>
    <row r="137">
      <c r="A137" s="51" t="n">
        <v>126</v>
      </c>
      <c r="B137" s="52" t="inlineStr">
        <is>
          <t>Mohawk</t>
        </is>
      </c>
      <c r="C137" s="51" t="n">
        <v>2017</v>
      </c>
      <c r="D137" s="52" t="inlineStr">
        <is>
          <t>Action</t>
        </is>
      </c>
      <c r="E137" s="53" t="n">
        <v>92</v>
      </c>
      <c r="F137" s="52" t="inlineStr">
        <is>
          <t>Not on MENA SVOD</t>
        </is>
      </c>
      <c r="G137" s="52" t="inlineStr">
        <is>
          <t>crime</t>
        </is>
      </c>
      <c r="H137" s="52" t="inlineStr">
        <is>
          <t>https://www.slasherplay.tv/en/movie/mohawk-466</t>
        </is>
      </c>
      <c r="I137" s="52" t="inlineStr">
        <is>
          <t>D-Library</t>
        </is>
      </c>
      <c r="J137" s="54" t="n">
        <v>300</v>
      </c>
      <c r="K137" s="54" t="n">
        <v>900</v>
      </c>
      <c r="L137" s="52" t="inlineStr">
        <is>
          <t>Deep library long-tail</t>
        </is>
      </c>
      <c r="M137" s="52" t="inlineStr">
        <is>
          <t>OFF_BRAND</t>
        </is>
      </c>
      <c r="N137" s="52" t="inlineStr"/>
      <c r="O137" s="52" t="inlineStr"/>
    </row>
    <row r="138">
      <c r="A138" s="51" t="n">
        <v>127</v>
      </c>
      <c r="B138" s="52" t="inlineStr">
        <is>
          <t>Monkey King Reborn</t>
        </is>
      </c>
      <c r="C138" s="51" t="n">
        <v>2021</v>
      </c>
      <c r="D138" s="52" t="inlineStr">
        <is>
          <t>Action, Fantasy</t>
        </is>
      </c>
      <c r="E138" s="53" t="n">
        <v>95</v>
      </c>
      <c r="F138" s="52" t="inlineStr">
        <is>
          <t>Not on MENA SVOD</t>
        </is>
      </c>
      <c r="G138" s="52" t="inlineStr">
        <is>
          <t>young-audiences</t>
        </is>
      </c>
      <c r="H138" s="52" t="inlineStr">
        <is>
          <t>https://www.slasherplay.tv/en/movie/monkey-king-reborn-294</t>
        </is>
      </c>
      <c r="I138" s="52" t="inlineStr">
        <is>
          <t>B-Core</t>
        </is>
      </c>
      <c r="J138" s="54" t="n">
        <v>1200</v>
      </c>
      <c r="K138" s="54" t="n">
        <v>3600</v>
      </c>
      <c r="L138" s="52" t="inlineStr">
        <is>
          <t>Recent release</t>
        </is>
      </c>
      <c r="M138" s="52" t="inlineStr">
        <is>
          <t>OFF_BRAND</t>
        </is>
      </c>
      <c r="N138" s="52" t="inlineStr"/>
      <c r="O138" s="52" t="inlineStr"/>
    </row>
    <row r="139">
      <c r="A139" s="51" t="n">
        <v>128</v>
      </c>
      <c r="B139" s="52" t="inlineStr">
        <is>
          <t>Monster Island</t>
        </is>
      </c>
      <c r="C139" s="51" t="n">
        <v>2017</v>
      </c>
      <c r="D139" s="52" t="inlineStr">
        <is>
          <t>Comedy, Adventure, Fantasy, Family, Animation</t>
        </is>
      </c>
      <c r="E139" s="53" t="n">
        <v>77</v>
      </c>
      <c r="F139" s="52" t="inlineStr">
        <is>
          <t>Not on MENA SVOD</t>
        </is>
      </c>
      <c r="G139" s="52" t="inlineStr">
        <is>
          <t>young-audiences</t>
        </is>
      </c>
      <c r="H139" s="52" t="inlineStr">
        <is>
          <t>https://www.slasherplay.tv/en/movie/monster-island-312</t>
        </is>
      </c>
      <c r="I139" s="52" t="inlineStr">
        <is>
          <t>D-Library</t>
        </is>
      </c>
      <c r="J139" s="54" t="n">
        <v>300</v>
      </c>
      <c r="K139" s="54" t="n">
        <v>900</v>
      </c>
      <c r="L139" s="52" t="inlineStr">
        <is>
          <t>Deep library long-tail</t>
        </is>
      </c>
      <c r="M139" s="52" t="inlineStr">
        <is>
          <t>OFF_BRAND</t>
        </is>
      </c>
      <c r="N139" s="52" t="inlineStr"/>
      <c r="O139" s="52" t="inlineStr"/>
    </row>
    <row r="140">
      <c r="A140" s="51" t="n">
        <v>129</v>
      </c>
      <c r="B140" s="52" t="inlineStr">
        <is>
          <t>Monsters Of Man</t>
        </is>
      </c>
      <c r="C140" s="51" t="n">
        <v>2020</v>
      </c>
      <c r="D140" s="52" t="inlineStr">
        <is>
          <t>Thriller, Action, Sci-Fi</t>
        </is>
      </c>
      <c r="E140" s="53" t="n">
        <v>126</v>
      </c>
      <c r="F140" s="52" t="inlineStr">
        <is>
          <t>EXCLUSIVE</t>
        </is>
      </c>
      <c r="G140" s="52" t="inlineStr">
        <is>
          <t>sci-fi, exclusive</t>
        </is>
      </c>
      <c r="H140" s="52" t="inlineStr">
        <is>
          <t>https://www.slasherplay.tv/en/movie/monsters-of-man-184</t>
        </is>
      </c>
      <c r="I140" s="52" t="inlineStr">
        <is>
          <t>A-Premium</t>
        </is>
      </c>
      <c r="J140" s="54" t="n">
        <v>2400</v>
      </c>
      <c r="K140" s="54" t="n">
        <v>7200</v>
      </c>
      <c r="L140" s="52" t="inlineStr">
        <is>
          <t>Exclusive to MENA</t>
        </is>
      </c>
      <c r="M140" s="52" t="inlineStr">
        <is>
          <t>OFF_BRAND</t>
        </is>
      </c>
      <c r="N140" s="52" t="inlineStr"/>
      <c r="O140" s="52" t="inlineStr"/>
    </row>
    <row r="141">
      <c r="A141" s="47" t="n">
        <v>130</v>
      </c>
      <c r="B141" s="48" t="inlineStr">
        <is>
          <t>Motel Melati</t>
        </is>
      </c>
      <c r="C141" s="47" t="n">
        <v>2023</v>
      </c>
      <c r="D141" s="48" t="inlineStr">
        <is>
          <t>Thriller, Mystery, Horror</t>
        </is>
      </c>
      <c r="E141" s="49" t="n">
        <v>94</v>
      </c>
      <c r="F141" s="48" t="inlineStr">
        <is>
          <t>EXCLUSIVE</t>
        </is>
      </c>
      <c r="G141" s="48" t="inlineStr">
        <is>
          <t>originals, terror, exclusive</t>
        </is>
      </c>
      <c r="H141" s="48" t="inlineStr">
        <is>
          <t>https://www.slasherplay.tv/en/movie/motel-melati-171</t>
        </is>
      </c>
      <c r="I141" s="48" t="inlineStr">
        <is>
          <t>A-Premium</t>
        </is>
      </c>
      <c r="J141" s="50" t="n">
        <v>2400</v>
      </c>
      <c r="K141" s="50" t="n">
        <v>7200</v>
      </c>
      <c r="L141" s="48" t="inlineStr">
        <is>
          <t>Exclusive to MENA</t>
        </is>
      </c>
      <c r="M141" s="48" t="inlineStr">
        <is>
          <t>ON_BRAND</t>
        </is>
      </c>
      <c r="N141" s="48" t="inlineStr"/>
      <c r="O141" s="48" t="inlineStr"/>
    </row>
    <row r="142">
      <c r="A142" s="51" t="n">
        <v>131</v>
      </c>
      <c r="B142" s="52" t="inlineStr">
        <is>
          <t>Night Drive</t>
        </is>
      </c>
      <c r="C142" s="51" t="n">
        <v>2021</v>
      </c>
      <c r="D142" s="52" t="inlineStr">
        <is>
          <t>Thriller, Crime</t>
        </is>
      </c>
      <c r="E142" s="53" t="n">
        <v>79</v>
      </c>
      <c r="F142" s="52" t="inlineStr">
        <is>
          <t>EXCLUSIVE</t>
        </is>
      </c>
      <c r="G142" s="52" t="inlineStr">
        <is>
          <t>crime, exclusive</t>
        </is>
      </c>
      <c r="H142" s="52" t="inlineStr">
        <is>
          <t>https://www.slasherplay.tv/en/movie/night-drive-206</t>
        </is>
      </c>
      <c r="I142" s="52" t="inlineStr">
        <is>
          <t>A-Premium</t>
        </is>
      </c>
      <c r="J142" s="54" t="n">
        <v>2400</v>
      </c>
      <c r="K142" s="54" t="n">
        <v>7200</v>
      </c>
      <c r="L142" s="52" t="inlineStr">
        <is>
          <t>Exclusive to MENA</t>
        </is>
      </c>
      <c r="M142" s="52" t="inlineStr">
        <is>
          <t>OFF_BRAND</t>
        </is>
      </c>
      <c r="N142" s="52" t="inlineStr"/>
      <c r="O142" s="52" t="inlineStr"/>
    </row>
    <row r="143">
      <c r="A143" s="47" t="n">
        <v>132</v>
      </c>
      <c r="B143" s="48" t="inlineStr">
        <is>
          <t>Night Of The Living Deb</t>
        </is>
      </c>
      <c r="C143" s="47" t="n">
        <v>2015</v>
      </c>
      <c r="D143" s="48" t="inlineStr">
        <is>
          <t>Comedy, Horror</t>
        </is>
      </c>
      <c r="E143" s="49" t="n">
        <v>80</v>
      </c>
      <c r="F143" s="48" t="inlineStr">
        <is>
          <t>Not on MENA SVOD</t>
        </is>
      </c>
      <c r="G143" s="48" t="inlineStr">
        <is>
          <t>terror</t>
        </is>
      </c>
      <c r="H143" s="48" t="inlineStr">
        <is>
          <t>https://www.slasherplay.tv/en/movie/night-of-the-living-deb-147</t>
        </is>
      </c>
      <c r="I143" s="48" t="inlineStr">
        <is>
          <t>C-Catalog</t>
        </is>
      </c>
      <c r="J143" s="50" t="n">
        <v>600</v>
      </c>
      <c r="K143" s="50" t="n">
        <v>1800</v>
      </c>
      <c r="L143" s="48" t="inlineStr">
        <is>
          <t>Catalog library</t>
        </is>
      </c>
      <c r="M143" s="48" t="inlineStr">
        <is>
          <t>ON_BRAND</t>
        </is>
      </c>
      <c r="N143" s="48" t="inlineStr"/>
      <c r="O143" s="48" t="inlineStr"/>
    </row>
    <row r="144">
      <c r="A144" s="47" t="n">
        <v>133</v>
      </c>
      <c r="B144" s="48" t="inlineStr">
        <is>
          <t>Nightworld: Door to Hell</t>
        </is>
      </c>
      <c r="C144" s="47" t="n">
        <v>2017</v>
      </c>
      <c r="D144" s="48" t="inlineStr">
        <is>
          <t>Thriller, Horror</t>
        </is>
      </c>
      <c r="E144" s="49" t="n">
        <v>91</v>
      </c>
      <c r="F144" s="48" t="inlineStr">
        <is>
          <t>EXCLUSIVE</t>
        </is>
      </c>
      <c r="G144" s="48" t="inlineStr">
        <is>
          <t>terror, exclusive</t>
        </is>
      </c>
      <c r="H144" s="48" t="inlineStr">
        <is>
          <t>https://www.slasherplay.tv/en/movie/nightworld-aka-door-to-hell-324</t>
        </is>
      </c>
      <c r="I144" s="48" t="inlineStr">
        <is>
          <t>A-Premium</t>
        </is>
      </c>
      <c r="J144" s="50" t="n">
        <v>2400</v>
      </c>
      <c r="K144" s="50" t="n">
        <v>7200</v>
      </c>
      <c r="L144" s="48" t="inlineStr">
        <is>
          <t>Exclusive to MENA</t>
        </is>
      </c>
      <c r="M144" s="48" t="inlineStr">
        <is>
          <t>ON_BRAND</t>
        </is>
      </c>
      <c r="N144" s="48" t="inlineStr"/>
      <c r="O144" s="48" t="inlineStr"/>
    </row>
    <row r="145">
      <c r="A145" s="47" t="n">
        <v>134</v>
      </c>
      <c r="B145" s="48" t="inlineStr">
        <is>
          <t>Nine Dead</t>
        </is>
      </c>
      <c r="C145" s="47" t="n">
        <v>2009</v>
      </c>
      <c r="D145" s="48" t="inlineStr">
        <is>
          <t>Thriller, Crime, Mystery, Horror</t>
        </is>
      </c>
      <c r="E145" s="49" t="n">
        <v>84</v>
      </c>
      <c r="F145" s="48" t="inlineStr">
        <is>
          <t>Not on MENA SVOD</t>
        </is>
      </c>
      <c r="G145" s="48" t="inlineStr">
        <is>
          <t>crime</t>
        </is>
      </c>
      <c r="H145" s="48" t="inlineStr">
        <is>
          <t>https://www.slasherplay.tv/en/movie/nine-dead-164</t>
        </is>
      </c>
      <c r="I145" s="48" t="inlineStr">
        <is>
          <t>C-Catalog</t>
        </is>
      </c>
      <c r="J145" s="50" t="n">
        <v>600</v>
      </c>
      <c r="K145" s="50" t="n">
        <v>1800</v>
      </c>
      <c r="L145" s="48" t="inlineStr">
        <is>
          <t>Catalog library</t>
        </is>
      </c>
      <c r="M145" s="48" t="inlineStr">
        <is>
          <t>ON_BRAND</t>
        </is>
      </c>
      <c r="N145" s="48" t="inlineStr"/>
      <c r="O145" s="48" t="inlineStr"/>
    </row>
    <row r="146">
      <c r="A146" s="47" t="n">
        <v>135</v>
      </c>
      <c r="B146" s="48" t="inlineStr">
        <is>
          <t>No Visitor</t>
        </is>
      </c>
      <c r="C146" s="47" t="n">
        <v>2018</v>
      </c>
      <c r="D146" s="48" t="inlineStr">
        <is>
          <t>Horror</t>
        </is>
      </c>
      <c r="E146" s="49" t="n">
        <v>99</v>
      </c>
      <c r="F146" s="48" t="inlineStr">
        <is>
          <t>EXCLUSIVE</t>
        </is>
      </c>
      <c r="G146" s="48" t="inlineStr">
        <is>
          <t>terror, exclusive</t>
        </is>
      </c>
      <c r="H146" s="48" t="inlineStr">
        <is>
          <t>https://www.slasherplay.tv/en/movie/no-visitor-aka-no-solicitors-220</t>
        </is>
      </c>
      <c r="I146" s="48" t="inlineStr">
        <is>
          <t>A-Premium</t>
        </is>
      </c>
      <c r="J146" s="50" t="n">
        <v>2400</v>
      </c>
      <c r="K146" s="50" t="n">
        <v>7200</v>
      </c>
      <c r="L146" s="48" t="inlineStr">
        <is>
          <t>Exclusive to MENA</t>
        </is>
      </c>
      <c r="M146" s="48" t="inlineStr">
        <is>
          <t>ON_BRAND</t>
        </is>
      </c>
      <c r="N146" s="48" t="inlineStr"/>
      <c r="O146" s="48" t="inlineStr"/>
    </row>
    <row r="147">
      <c r="A147" s="47" t="n">
        <v>136</v>
      </c>
      <c r="B147" s="48" t="inlineStr">
        <is>
          <t>Open Water 3 Cage Dive</t>
        </is>
      </c>
      <c r="C147" s="47" t="n">
        <v>2017</v>
      </c>
      <c r="D147" s="48" t="inlineStr">
        <is>
          <t>Thriller, Horror</t>
        </is>
      </c>
      <c r="E147" s="49" t="n">
        <v>77</v>
      </c>
      <c r="F147" s="48" t="inlineStr">
        <is>
          <t>EXCLUSIVE</t>
        </is>
      </c>
      <c r="G147" s="48" t="inlineStr">
        <is>
          <t>fantasia, exclusive</t>
        </is>
      </c>
      <c r="H147" s="48" t="inlineStr">
        <is>
          <t>https://www.slasherplay.tv/en/movie/open-water-3-cage-dive-306</t>
        </is>
      </c>
      <c r="I147" s="48" t="inlineStr">
        <is>
          <t>B-Core</t>
        </is>
      </c>
      <c r="J147" s="50" t="n">
        <v>1200</v>
      </c>
      <c r="K147" s="50" t="n">
        <v>3600</v>
      </c>
      <c r="L147" s="48" t="inlineStr">
        <is>
          <t>Exclusive to MENA</t>
        </is>
      </c>
      <c r="M147" s="48" t="inlineStr">
        <is>
          <t>ON_BRAND</t>
        </is>
      </c>
      <c r="N147" s="48" t="inlineStr"/>
      <c r="O147" s="48" t="inlineStr"/>
    </row>
    <row r="148">
      <c r="A148" s="47" t="n">
        <v>137</v>
      </c>
      <c r="B148" s="48" t="inlineStr">
        <is>
          <t>Orca, The Killer Whale</t>
        </is>
      </c>
      <c r="C148" s="47" t="n">
        <v>1977</v>
      </c>
      <c r="D148" s="48" t="inlineStr">
        <is>
          <t>Thriller, Terror</t>
        </is>
      </c>
      <c r="E148" s="49" t="n">
        <v>92</v>
      </c>
      <c r="F148" s="48" t="inlineStr">
        <is>
          <t>Not on MENA SVOD</t>
        </is>
      </c>
      <c r="G148" s="48" t="inlineStr">
        <is>
          <t>terror</t>
        </is>
      </c>
      <c r="H148" s="48" t="inlineStr">
        <is>
          <t>https://www.slasherplay.tv/en/movie/orca-the-killer-whale-483</t>
        </is>
      </c>
      <c r="I148" s="48" t="inlineStr">
        <is>
          <t>C-Catalog</t>
        </is>
      </c>
      <c r="J148" s="50" t="n">
        <v>600</v>
      </c>
      <c r="K148" s="50" t="n">
        <v>1800</v>
      </c>
      <c r="L148" s="48" t="inlineStr">
        <is>
          <t>Catalog library</t>
        </is>
      </c>
      <c r="M148" s="48" t="inlineStr">
        <is>
          <t>ON_BRAND</t>
        </is>
      </c>
      <c r="N148" s="48" t="inlineStr"/>
      <c r="O148" s="48" t="inlineStr"/>
    </row>
    <row r="149">
      <c r="A149" s="51" t="n">
        <v>138</v>
      </c>
      <c r="B149" s="52" t="inlineStr">
        <is>
          <t>Outlaws and Angels</t>
        </is>
      </c>
      <c r="C149" s="51" t="n">
        <v>2016</v>
      </c>
      <c r="D149" s="52" t="inlineStr">
        <is>
          <t>Thriller, Action, Western</t>
        </is>
      </c>
      <c r="E149" s="53" t="n">
        <v>110</v>
      </c>
      <c r="F149" s="52" t="inlineStr">
        <is>
          <t>Not on MENA SVOD</t>
        </is>
      </c>
      <c r="G149" s="52" t="inlineStr">
        <is>
          <t>crime</t>
        </is>
      </c>
      <c r="H149" s="52" t="inlineStr">
        <is>
          <t>https://www.slasherplay.tv/en/movie/outlaws-and-angels-388</t>
        </is>
      </c>
      <c r="I149" s="52" t="inlineStr">
        <is>
          <t>C-Catalog</t>
        </is>
      </c>
      <c r="J149" s="54" t="n">
        <v>600</v>
      </c>
      <c r="K149" s="54" t="n">
        <v>1800</v>
      </c>
      <c r="L149" s="52" t="inlineStr">
        <is>
          <t>Catalog library</t>
        </is>
      </c>
      <c r="M149" s="52" t="inlineStr">
        <is>
          <t>OFF_BRAND</t>
        </is>
      </c>
      <c r="N149" s="52" t="inlineStr"/>
      <c r="O149" s="52" t="inlineStr"/>
    </row>
    <row r="150">
      <c r="A150" s="51" t="n">
        <v>139</v>
      </c>
      <c r="B150" s="52" t="inlineStr">
        <is>
          <t>Pacific Standard time</t>
        </is>
      </c>
      <c r="C150" s="51" t="n">
        <v>2016</v>
      </c>
      <c r="D150" s="52" t="inlineStr">
        <is>
          <t>Thriller, Crime, Mystery</t>
        </is>
      </c>
      <c r="E150" s="53" t="n">
        <v>88</v>
      </c>
      <c r="F150" s="52" t="inlineStr">
        <is>
          <t>Not on MENA SVOD</t>
        </is>
      </c>
      <c r="G150" s="52" t="inlineStr">
        <is>
          <t>crime</t>
        </is>
      </c>
      <c r="H150" s="52" t="inlineStr">
        <is>
          <t>https://www.slasherplay.tv/en/movie/pacific-standard-time-aka-blood-in-the-water-410</t>
        </is>
      </c>
      <c r="I150" s="52" t="inlineStr">
        <is>
          <t>C-Catalog</t>
        </is>
      </c>
      <c r="J150" s="54" t="n">
        <v>600</v>
      </c>
      <c r="K150" s="54" t="n">
        <v>1800</v>
      </c>
      <c r="L150" s="52" t="inlineStr">
        <is>
          <t>Catalog library</t>
        </is>
      </c>
      <c r="M150" s="52" t="inlineStr">
        <is>
          <t>OFF_BRAND</t>
        </is>
      </c>
      <c r="N150" s="52" t="inlineStr"/>
      <c r="O150" s="52" t="inlineStr"/>
    </row>
    <row r="151">
      <c r="A151" s="47" t="n">
        <v>140</v>
      </c>
      <c r="B151" s="48" t="inlineStr">
        <is>
          <t>Patients Of A Saint</t>
        </is>
      </c>
      <c r="C151" s="47" t="n">
        <v>2020</v>
      </c>
      <c r="D151" s="48" t="inlineStr">
        <is>
          <t>Horror</t>
        </is>
      </c>
      <c r="E151" s="49" t="n">
        <v>106</v>
      </c>
      <c r="F151" s="48" t="inlineStr">
        <is>
          <t>Not on MENA SVOD</t>
        </is>
      </c>
      <c r="G151" s="48" t="inlineStr">
        <is>
          <t>slasher</t>
        </is>
      </c>
      <c r="H151" s="48" t="inlineStr">
        <is>
          <t>https://www.slasherplay.tv/en/movie/patients-of-a-saint-aka-inmate-zero-369</t>
        </is>
      </c>
      <c r="I151" s="48" t="inlineStr">
        <is>
          <t>B-Core</t>
        </is>
      </c>
      <c r="J151" s="50" t="n">
        <v>1200</v>
      </c>
      <c r="K151" s="50" t="n">
        <v>3600</v>
      </c>
      <c r="L151" s="48" t="inlineStr">
        <is>
          <t>Recent release</t>
        </is>
      </c>
      <c r="M151" s="48" t="inlineStr">
        <is>
          <t>ON_BRAND</t>
        </is>
      </c>
      <c r="N151" s="48" t="inlineStr"/>
      <c r="O151" s="48" t="inlineStr"/>
    </row>
    <row r="152">
      <c r="A152" s="51" t="n">
        <v>141</v>
      </c>
      <c r="B152" s="52" t="inlineStr">
        <is>
          <t>Percentage</t>
        </is>
      </c>
      <c r="C152" s="51" t="n">
        <v>2014</v>
      </c>
      <c r="D152" s="52" t="inlineStr">
        <is>
          <t>Action, Crime</t>
        </is>
      </c>
      <c r="E152" s="53" t="n">
        <v>100</v>
      </c>
      <c r="F152" s="52" t="inlineStr">
        <is>
          <t>Not on MENA SVOD</t>
        </is>
      </c>
      <c r="G152" s="52" t="inlineStr">
        <is>
          <t>crime</t>
        </is>
      </c>
      <c r="H152" s="52" t="inlineStr">
        <is>
          <t>https://www.slasherplay.tv/en/movie/percentage-417</t>
        </is>
      </c>
      <c r="I152" s="52" t="inlineStr">
        <is>
          <t>D-Library</t>
        </is>
      </c>
      <c r="J152" s="54" t="n">
        <v>300</v>
      </c>
      <c r="K152" s="54" t="n">
        <v>900</v>
      </c>
      <c r="L152" s="52" t="inlineStr">
        <is>
          <t>Deep library long-tail</t>
        </is>
      </c>
      <c r="M152" s="52" t="inlineStr">
        <is>
          <t>OFF_BRAND</t>
        </is>
      </c>
      <c r="N152" s="52" t="inlineStr"/>
      <c r="O152" s="52" t="inlineStr"/>
    </row>
    <row r="153">
      <c r="A153" s="47" t="n">
        <v>142</v>
      </c>
      <c r="B153" s="48" t="inlineStr">
        <is>
          <t>Piranha Shark</t>
        </is>
      </c>
      <c r="C153" s="47" t="n">
        <v>2017</v>
      </c>
      <c r="D153" s="48" t="inlineStr">
        <is>
          <t>Comedy, Thriller, Action, Sci-Fi, Horror</t>
        </is>
      </c>
      <c r="E153" s="49" t="n">
        <v>76</v>
      </c>
      <c r="F153" s="48" t="inlineStr">
        <is>
          <t>Not on MENA SVOD</t>
        </is>
      </c>
      <c r="G153" s="48" t="inlineStr">
        <is>
          <t>sci-fi</t>
        </is>
      </c>
      <c r="H153" s="48" t="inlineStr">
        <is>
          <t>https://www.slasherplay.tv/en/movie/piranha-shark-359</t>
        </is>
      </c>
      <c r="I153" s="48" t="inlineStr">
        <is>
          <t>D-Library</t>
        </is>
      </c>
      <c r="J153" s="50" t="n">
        <v>300</v>
      </c>
      <c r="K153" s="50" t="n">
        <v>900</v>
      </c>
      <c r="L153" s="48" t="inlineStr">
        <is>
          <t>Deep library long-tail</t>
        </is>
      </c>
      <c r="M153" s="48" t="inlineStr">
        <is>
          <t>ON_BRAND</t>
        </is>
      </c>
      <c r="N153" s="48" t="inlineStr"/>
      <c r="O153" s="48" t="inlineStr"/>
    </row>
    <row r="154">
      <c r="A154" s="47" t="n">
        <v>143</v>
      </c>
      <c r="B154" s="48" t="inlineStr">
        <is>
          <t>Popeye The Slayer Man</t>
        </is>
      </c>
      <c r="C154" s="47" t="n">
        <v>0</v>
      </c>
      <c r="D154" s="48" t="inlineStr">
        <is>
          <t>Horror, Slasher</t>
        </is>
      </c>
      <c r="E154" s="49" t="n">
        <v>80</v>
      </c>
      <c r="F154" s="48" t="inlineStr">
        <is>
          <t>Not on MENA SVOD</t>
        </is>
      </c>
      <c r="G154" s="48" t="inlineStr">
        <is>
          <t>slasher</t>
        </is>
      </c>
      <c r="H154" s="48" t="inlineStr">
        <is>
          <t>https://www.slasherplay.tv/en/movie/popeye-the-slayer-man-440</t>
        </is>
      </c>
      <c r="I154" s="48" t="inlineStr">
        <is>
          <t>C-Catalog</t>
        </is>
      </c>
      <c r="J154" s="50" t="n">
        <v>600</v>
      </c>
      <c r="K154" s="50" t="n">
        <v>1800</v>
      </c>
      <c r="L154" s="48" t="inlineStr">
        <is>
          <t>Catalog library</t>
        </is>
      </c>
      <c r="M154" s="48" t="inlineStr">
        <is>
          <t>ON_BRAND</t>
        </is>
      </c>
      <c r="N154" s="48" t="inlineStr"/>
      <c r="O154" s="48" t="inlineStr"/>
    </row>
    <row r="155">
      <c r="A155" s="47" t="n">
        <v>144</v>
      </c>
      <c r="B155" s="48" t="inlineStr">
        <is>
          <t>Post Mortem</t>
        </is>
      </c>
      <c r="C155" s="47" t="n">
        <v>2022</v>
      </c>
      <c r="D155" s="48" t="inlineStr">
        <is>
          <t>Thriller, Mystery, Horror, drama</t>
        </is>
      </c>
      <c r="E155" s="49" t="n">
        <v>115</v>
      </c>
      <c r="F155" s="48" t="inlineStr">
        <is>
          <t>EXCLUSIVE</t>
        </is>
      </c>
      <c r="G155" s="48" t="inlineStr">
        <is>
          <t>fantasia, exclusive</t>
        </is>
      </c>
      <c r="H155" s="48" t="inlineStr">
        <is>
          <t>https://www.slasherplay.tv/en/movie/post-mortem-180</t>
        </is>
      </c>
      <c r="I155" s="48" t="inlineStr">
        <is>
          <t>A-Premium</t>
        </is>
      </c>
      <c r="J155" s="50" t="n">
        <v>2400</v>
      </c>
      <c r="K155" s="50" t="n">
        <v>7200</v>
      </c>
      <c r="L155" s="48" t="inlineStr">
        <is>
          <t>Exclusive to MENA</t>
        </is>
      </c>
      <c r="M155" s="48" t="inlineStr">
        <is>
          <t>ON_BRAND</t>
        </is>
      </c>
      <c r="N155" s="48" t="inlineStr"/>
      <c r="O155" s="48" t="inlineStr"/>
    </row>
    <row r="156">
      <c r="A156" s="47" t="n">
        <v>145</v>
      </c>
      <c r="B156" s="48" t="inlineStr">
        <is>
          <t>Primal Rage</t>
        </is>
      </c>
      <c r="C156" s="47" t="n">
        <v>2018</v>
      </c>
      <c r="D156" s="48" t="inlineStr">
        <is>
          <t>Thriller, Action, Mystery, Horror</t>
        </is>
      </c>
      <c r="E156" s="49" t="n">
        <v>105</v>
      </c>
      <c r="F156" s="48" t="inlineStr">
        <is>
          <t>EXCLUSIVE</t>
        </is>
      </c>
      <c r="G156" s="48" t="inlineStr">
        <is>
          <t>slasher, exclusive</t>
        </is>
      </c>
      <c r="H156" s="48" t="inlineStr">
        <is>
          <t>https://www.slasherplay.tv/en/movie/primal-rage-161</t>
        </is>
      </c>
      <c r="I156" s="48" t="inlineStr">
        <is>
          <t>A-Premium</t>
        </is>
      </c>
      <c r="J156" s="50" t="n">
        <v>2400</v>
      </c>
      <c r="K156" s="50" t="n">
        <v>7200</v>
      </c>
      <c r="L156" s="48" t="inlineStr">
        <is>
          <t>Exclusive to MENA</t>
        </is>
      </c>
      <c r="M156" s="48" t="inlineStr">
        <is>
          <t>ON_BRAND</t>
        </is>
      </c>
      <c r="N156" s="48" t="inlineStr"/>
      <c r="O156" s="48" t="inlineStr"/>
    </row>
    <row r="157">
      <c r="A157" s="47" t="n">
        <v>146</v>
      </c>
      <c r="B157" s="48" t="inlineStr">
        <is>
          <t>Prince of Darkness</t>
        </is>
      </c>
      <c r="C157" s="47" t="n">
        <v>1987</v>
      </c>
      <c r="D157" s="48" t="inlineStr">
        <is>
          <t>Fantasy, Terror</t>
        </is>
      </c>
      <c r="E157" s="49" t="n">
        <v>101</v>
      </c>
      <c r="F157" s="48" t="inlineStr">
        <is>
          <t>Not on MENA SVOD</t>
        </is>
      </c>
      <c r="G157" s="48" t="inlineStr">
        <is>
          <t>fantasia</t>
        </is>
      </c>
      <c r="H157" s="48" t="inlineStr">
        <is>
          <t>https://www.slasherplay.tv/en/movie/prince-of-darkness-482</t>
        </is>
      </c>
      <c r="I157" s="48" t="inlineStr">
        <is>
          <t>D-Library</t>
        </is>
      </c>
      <c r="J157" s="50" t="n">
        <v>300</v>
      </c>
      <c r="K157" s="50" t="n">
        <v>900</v>
      </c>
      <c r="L157" s="48" t="inlineStr">
        <is>
          <t>Deep library long-tail</t>
        </is>
      </c>
      <c r="M157" s="48" t="inlineStr">
        <is>
          <t>ON_BRAND</t>
        </is>
      </c>
      <c r="N157" s="48" t="inlineStr"/>
      <c r="O157" s="48" t="inlineStr"/>
    </row>
    <row r="158">
      <c r="A158" s="51" t="n">
        <v>147</v>
      </c>
      <c r="B158" s="52" t="inlineStr">
        <is>
          <t>Radioflash</t>
        </is>
      </c>
      <c r="C158" s="51" t="n">
        <v>2019</v>
      </c>
      <c r="D158" s="52" t="inlineStr">
        <is>
          <t>Thriller, Sci-Fi</t>
        </is>
      </c>
      <c r="E158" s="53" t="n">
        <v>102</v>
      </c>
      <c r="F158" s="52" t="inlineStr">
        <is>
          <t>EXCLUSIVE</t>
        </is>
      </c>
      <c r="G158" s="52" t="inlineStr">
        <is>
          <t>crime, exclusive</t>
        </is>
      </c>
      <c r="H158" s="52" t="inlineStr">
        <is>
          <t>https://www.slasherplay.tv/en/movie/radioflash-275</t>
        </is>
      </c>
      <c r="I158" s="52" t="inlineStr">
        <is>
          <t>A-Premium</t>
        </is>
      </c>
      <c r="J158" s="54" t="n">
        <v>2400</v>
      </c>
      <c r="K158" s="54" t="n">
        <v>7200</v>
      </c>
      <c r="L158" s="52" t="inlineStr">
        <is>
          <t>Exclusive to MENA</t>
        </is>
      </c>
      <c r="M158" s="52" t="inlineStr">
        <is>
          <t>OFF_BRAND</t>
        </is>
      </c>
      <c r="N158" s="52" t="inlineStr"/>
      <c r="O158" s="52" t="inlineStr"/>
    </row>
    <row r="159">
      <c r="A159" s="51" t="n">
        <v>148</v>
      </c>
      <c r="B159" s="52" t="inlineStr">
        <is>
          <t>Rattlesnakes</t>
        </is>
      </c>
      <c r="C159" s="51" t="n">
        <v>2019</v>
      </c>
      <c r="D159" s="52" t="inlineStr">
        <is>
          <t>Thriller</t>
        </is>
      </c>
      <c r="E159" s="53" t="n">
        <v>85</v>
      </c>
      <c r="F159" s="52" t="inlineStr">
        <is>
          <t>EXCLUSIVE</t>
        </is>
      </c>
      <c r="G159" s="52" t="inlineStr">
        <is>
          <t>crime, exclusive</t>
        </is>
      </c>
      <c r="H159" s="52" t="inlineStr">
        <is>
          <t>https://www.slasherplay.tv/en/movie/rattlesnakes-211</t>
        </is>
      </c>
      <c r="I159" s="52" t="inlineStr">
        <is>
          <t>A-Premium</t>
        </is>
      </c>
      <c r="J159" s="54" t="n">
        <v>2400</v>
      </c>
      <c r="K159" s="54" t="n">
        <v>7200</v>
      </c>
      <c r="L159" s="52" t="inlineStr">
        <is>
          <t>Exclusive to MENA</t>
        </is>
      </c>
      <c r="M159" s="52" t="inlineStr">
        <is>
          <t>OFF_BRAND</t>
        </is>
      </c>
      <c r="N159" s="52" t="inlineStr"/>
      <c r="O159" s="52" t="inlineStr"/>
    </row>
    <row r="160">
      <c r="A160" s="47" t="n">
        <v>149</v>
      </c>
      <c r="B160" s="48" t="inlineStr">
        <is>
          <t>Ravage</t>
        </is>
      </c>
      <c r="C160" s="47" t="n">
        <v>2020</v>
      </c>
      <c r="D160" s="48" t="inlineStr">
        <is>
          <t>Thriller, Horror</t>
        </is>
      </c>
      <c r="E160" s="49" t="n">
        <v>84</v>
      </c>
      <c r="F160" s="48" t="inlineStr">
        <is>
          <t>EXCLUSIVE</t>
        </is>
      </c>
      <c r="G160" s="48" t="inlineStr">
        <is>
          <t>crime, exclusive</t>
        </is>
      </c>
      <c r="H160" s="48" t="inlineStr">
        <is>
          <t>https://www.slasherplay.tv/en/movie/ravage-210</t>
        </is>
      </c>
      <c r="I160" s="48" t="inlineStr">
        <is>
          <t>A-Premium</t>
        </is>
      </c>
      <c r="J160" s="50" t="n">
        <v>2400</v>
      </c>
      <c r="K160" s="50" t="n">
        <v>7200</v>
      </c>
      <c r="L160" s="48" t="inlineStr">
        <is>
          <t>Exclusive to MENA</t>
        </is>
      </c>
      <c r="M160" s="48" t="inlineStr">
        <is>
          <t>ON_BRAND</t>
        </is>
      </c>
      <c r="N160" s="48" t="inlineStr"/>
      <c r="O160" s="48" t="inlineStr"/>
    </row>
    <row r="161">
      <c r="A161" s="47" t="n">
        <v>150</v>
      </c>
      <c r="B161" s="48" t="inlineStr">
        <is>
          <t>Raven’s Hollow</t>
        </is>
      </c>
      <c r="C161" s="47" t="n">
        <v>2022</v>
      </c>
      <c r="D161" s="48" t="inlineStr">
        <is>
          <t>Thriller, Horror</t>
        </is>
      </c>
      <c r="E161" s="49" t="n">
        <v>100</v>
      </c>
      <c r="F161" s="48" t="inlineStr">
        <is>
          <t>EXCLUSIVE</t>
        </is>
      </c>
      <c r="G161" s="48" t="inlineStr">
        <is>
          <t>crime, exclusive</t>
        </is>
      </c>
      <c r="H161" s="48" t="inlineStr">
        <is>
          <t>https://www.slasherplay.tv/en/movie/ravens-hollow-226</t>
        </is>
      </c>
      <c r="I161" s="48" t="inlineStr">
        <is>
          <t>A-Premium</t>
        </is>
      </c>
      <c r="J161" s="50" t="n">
        <v>2400</v>
      </c>
      <c r="K161" s="50" t="n">
        <v>7200</v>
      </c>
      <c r="L161" s="48" t="inlineStr">
        <is>
          <t>Exclusive to MENA</t>
        </is>
      </c>
      <c r="M161" s="48" t="inlineStr">
        <is>
          <t>ON_BRAND</t>
        </is>
      </c>
      <c r="N161" s="48" t="inlineStr">
        <is>
          <t>YES</t>
        </is>
      </c>
      <c r="O161" s="48" t="inlineStr"/>
    </row>
    <row r="162">
      <c r="A162" s="47" t="n">
        <v>151</v>
      </c>
      <c r="B162" s="48" t="inlineStr">
        <is>
          <t>Realms</t>
        </is>
      </c>
      <c r="C162" s="47" t="n">
        <v>2019</v>
      </c>
      <c r="D162" s="48" t="inlineStr">
        <is>
          <t>Mystery, Horror</t>
        </is>
      </c>
      <c r="E162" s="49" t="n">
        <v>90</v>
      </c>
      <c r="F162" s="48" t="inlineStr">
        <is>
          <t>Not on MENA SVOD</t>
        </is>
      </c>
      <c r="G162" s="48" t="inlineStr">
        <is>
          <t>terror</t>
        </is>
      </c>
      <c r="H162" s="48" t="inlineStr">
        <is>
          <t>https://www.slasherplay.tv/en/movie/realms-356</t>
        </is>
      </c>
      <c r="I162" s="48" t="inlineStr">
        <is>
          <t>B-Core</t>
        </is>
      </c>
      <c r="J162" s="50" t="n">
        <v>1200</v>
      </c>
      <c r="K162" s="50" t="n">
        <v>3600</v>
      </c>
      <c r="L162" s="48" t="inlineStr">
        <is>
          <t>Recent release</t>
        </is>
      </c>
      <c r="M162" s="48" t="inlineStr">
        <is>
          <t>ON_BRAND</t>
        </is>
      </c>
      <c r="N162" s="48" t="inlineStr"/>
      <c r="O162" s="48" t="inlineStr"/>
    </row>
    <row r="163">
      <c r="A163" s="47" t="n">
        <v>152</v>
      </c>
      <c r="B163" s="48" t="inlineStr">
        <is>
          <t>Removed</t>
        </is>
      </c>
      <c r="C163" s="47" t="n">
        <v>2012</v>
      </c>
      <c r="D163" s="48" t="inlineStr">
        <is>
          <t>Thriller, Action, Horror</t>
        </is>
      </c>
      <c r="E163" s="49" t="n">
        <v>92</v>
      </c>
      <c r="F163" s="48" t="inlineStr">
        <is>
          <t>Not on MENA SVOD</t>
        </is>
      </c>
      <c r="G163" s="48" t="inlineStr">
        <is>
          <t>sci-fi</t>
        </is>
      </c>
      <c r="H163" s="48" t="inlineStr">
        <is>
          <t>https://www.slasherplay.tv/en/movie/removed-aka-after-effect-393</t>
        </is>
      </c>
      <c r="I163" s="48" t="inlineStr">
        <is>
          <t>C-Catalog</t>
        </is>
      </c>
      <c r="J163" s="50" t="n">
        <v>600</v>
      </c>
      <c r="K163" s="50" t="n">
        <v>1800</v>
      </c>
      <c r="L163" s="48" t="inlineStr">
        <is>
          <t>Catalog library</t>
        </is>
      </c>
      <c r="M163" s="48" t="inlineStr">
        <is>
          <t>ON_BRAND</t>
        </is>
      </c>
      <c r="N163" s="48" t="inlineStr"/>
      <c r="O163" s="48" t="inlineStr"/>
    </row>
    <row r="164">
      <c r="A164" s="51" t="n">
        <v>153</v>
      </c>
      <c r="B164" s="52" t="inlineStr">
        <is>
          <t>Rhino</t>
        </is>
      </c>
      <c r="C164" s="51" t="n">
        <v>2023</v>
      </c>
      <c r="D164" s="52" t="inlineStr">
        <is>
          <t>Action, Crime</t>
        </is>
      </c>
      <c r="E164" s="53" t="n">
        <v>97</v>
      </c>
      <c r="F164" s="52" t="inlineStr">
        <is>
          <t>EXCLUSIVE</t>
        </is>
      </c>
      <c r="G164" s="52" t="inlineStr">
        <is>
          <t>originals, crime</t>
        </is>
      </c>
      <c r="H164" s="52" t="inlineStr">
        <is>
          <t>https://www.slasherplay.tv/en/movie/rhino-303</t>
        </is>
      </c>
      <c r="I164" s="52" t="inlineStr">
        <is>
          <t>A-Premium</t>
        </is>
      </c>
      <c r="J164" s="54" t="n">
        <v>2400</v>
      </c>
      <c r="K164" s="54" t="n">
        <v>7200</v>
      </c>
      <c r="L164" s="52" t="inlineStr">
        <is>
          <t>Exclusive to MENA</t>
        </is>
      </c>
      <c r="M164" s="52" t="inlineStr">
        <is>
          <t>OFF_BRAND</t>
        </is>
      </c>
      <c r="N164" s="52" t="inlineStr"/>
      <c r="O164" s="52" t="inlineStr"/>
    </row>
    <row r="165">
      <c r="A165" s="47" t="n">
        <v>154</v>
      </c>
      <c r="B165" s="48" t="inlineStr">
        <is>
          <t>RIDE</t>
        </is>
      </c>
      <c r="C165" s="47" t="n">
        <v>2018</v>
      </c>
      <c r="D165" s="48" t="inlineStr">
        <is>
          <t>Thriller, Crime, Horror</t>
        </is>
      </c>
      <c r="E165" s="49" t="n">
        <v>76</v>
      </c>
      <c r="F165" s="48" t="inlineStr">
        <is>
          <t>EXCLUSIVE</t>
        </is>
      </c>
      <c r="G165" s="48" t="inlineStr">
        <is>
          <t>exclusive</t>
        </is>
      </c>
      <c r="H165" s="48" t="inlineStr">
        <is>
          <t>https://www.slasherplay.tv/en/movie/ride-202</t>
        </is>
      </c>
      <c r="I165" s="48" t="inlineStr">
        <is>
          <t>B-Core</t>
        </is>
      </c>
      <c r="J165" s="50" t="n">
        <v>1200</v>
      </c>
      <c r="K165" s="50" t="n">
        <v>3600</v>
      </c>
      <c r="L165" s="48" t="inlineStr">
        <is>
          <t>Exclusive to MENA</t>
        </is>
      </c>
      <c r="M165" s="48" t="inlineStr">
        <is>
          <t>ON_BRAND</t>
        </is>
      </c>
      <c r="N165" s="48" t="inlineStr"/>
      <c r="O165" s="48" t="inlineStr"/>
    </row>
    <row r="166">
      <c r="A166" s="51" t="n">
        <v>155</v>
      </c>
      <c r="B166" s="52" t="inlineStr">
        <is>
          <t>Riot</t>
        </is>
      </c>
      <c r="C166" s="51" t="n">
        <v>2016</v>
      </c>
      <c r="D166" s="52" t="inlineStr">
        <is>
          <t>Action</t>
        </is>
      </c>
      <c r="E166" s="53" t="n">
        <v>100</v>
      </c>
      <c r="F166" s="52" t="inlineStr">
        <is>
          <t>Not on MENA SVOD</t>
        </is>
      </c>
      <c r="G166" s="52" t="inlineStr">
        <is>
          <t>crime</t>
        </is>
      </c>
      <c r="H166" s="52" t="inlineStr">
        <is>
          <t>https://www.slasherplay.tv/en/movie/riot-241</t>
        </is>
      </c>
      <c r="I166" s="52" t="inlineStr">
        <is>
          <t>D-Library</t>
        </is>
      </c>
      <c r="J166" s="54" t="n">
        <v>300</v>
      </c>
      <c r="K166" s="54" t="n">
        <v>900</v>
      </c>
      <c r="L166" s="52" t="inlineStr">
        <is>
          <t>Deep library long-tail</t>
        </is>
      </c>
      <c r="M166" s="52" t="inlineStr">
        <is>
          <t>OFF_BRAND</t>
        </is>
      </c>
      <c r="N166" s="52" t="inlineStr"/>
      <c r="O166" s="52" t="inlineStr"/>
    </row>
    <row r="167">
      <c r="A167" s="51" t="n">
        <v>156</v>
      </c>
      <c r="B167" s="52" t="inlineStr">
        <is>
          <t>Robert the bruce</t>
        </is>
      </c>
      <c r="C167" s="51" t="n">
        <v>2020</v>
      </c>
      <c r="D167" s="52" t="inlineStr">
        <is>
          <t>Action, war</t>
        </is>
      </c>
      <c r="E167" s="53" t="n">
        <v>100</v>
      </c>
      <c r="F167" s="52" t="inlineStr">
        <is>
          <t>Not on MENA SVOD</t>
        </is>
      </c>
      <c r="G167" s="52" t="inlineStr">
        <is>
          <t>crime</t>
        </is>
      </c>
      <c r="H167" s="52" t="inlineStr">
        <is>
          <t>https://www.slasherplay.tv/en/movie/robert-the-bruce-348</t>
        </is>
      </c>
      <c r="I167" s="52" t="inlineStr">
        <is>
          <t>B-Core</t>
        </is>
      </c>
      <c r="J167" s="54" t="n">
        <v>1200</v>
      </c>
      <c r="K167" s="54" t="n">
        <v>3600</v>
      </c>
      <c r="L167" s="52" t="inlineStr">
        <is>
          <t>Recent release</t>
        </is>
      </c>
      <c r="M167" s="52" t="inlineStr">
        <is>
          <t>OFF_BRAND</t>
        </is>
      </c>
      <c r="N167" s="52" t="inlineStr"/>
      <c r="O167" s="52" t="inlineStr"/>
    </row>
    <row r="168">
      <c r="A168" s="51" t="n">
        <v>157</v>
      </c>
      <c r="B168" s="52" t="inlineStr">
        <is>
          <t>Run With The Hunted</t>
        </is>
      </c>
      <c r="C168" s="51" t="n">
        <v>2020</v>
      </c>
      <c r="D168" s="52" t="inlineStr">
        <is>
          <t>Thriller, Crime</t>
        </is>
      </c>
      <c r="E168" s="53" t="n">
        <v>91</v>
      </c>
      <c r="F168" s="52" t="inlineStr">
        <is>
          <t>Not on MENA SVOD</t>
        </is>
      </c>
      <c r="G168" s="52" t="inlineStr">
        <is>
          <t>crime</t>
        </is>
      </c>
      <c r="H168" s="52" t="inlineStr">
        <is>
          <t>https://www.slasherplay.tv/en/movie/run-with-the-hunted-376</t>
        </is>
      </c>
      <c r="I168" s="52" t="inlineStr">
        <is>
          <t>B-Core</t>
        </is>
      </c>
      <c r="J168" s="54" t="n">
        <v>1200</v>
      </c>
      <c r="K168" s="54" t="n">
        <v>3600</v>
      </c>
      <c r="L168" s="52" t="inlineStr">
        <is>
          <t>Recent release</t>
        </is>
      </c>
      <c r="M168" s="52" t="inlineStr">
        <is>
          <t>OFF_BRAND</t>
        </is>
      </c>
      <c r="N168" s="52" t="inlineStr"/>
      <c r="O168" s="52" t="inlineStr"/>
    </row>
    <row r="169">
      <c r="A169" s="47" t="n">
        <v>158</v>
      </c>
      <c r="B169" s="48" t="inlineStr">
        <is>
          <t>Sacrifice</t>
        </is>
      </c>
      <c r="C169" s="47" t="n">
        <v>2016</v>
      </c>
      <c r="D169" s="48" t="inlineStr">
        <is>
          <t>Thriller, Crime, Mystery, Horror</t>
        </is>
      </c>
      <c r="E169" s="49" t="n">
        <v>90</v>
      </c>
      <c r="F169" s="48" t="inlineStr">
        <is>
          <t>EXCLUSIVE</t>
        </is>
      </c>
      <c r="G169" s="48" t="inlineStr">
        <is>
          <t>crime, exclusive</t>
        </is>
      </c>
      <c r="H169" s="48" t="inlineStr">
        <is>
          <t>https://www.slasherplay.tv/en/movie/sacrifice-315</t>
        </is>
      </c>
      <c r="I169" s="48" t="inlineStr">
        <is>
          <t>A-Premium</t>
        </is>
      </c>
      <c r="J169" s="50" t="n">
        <v>2400</v>
      </c>
      <c r="K169" s="50" t="n">
        <v>7200</v>
      </c>
      <c r="L169" s="48" t="inlineStr">
        <is>
          <t>Exclusive to MENA</t>
        </is>
      </c>
      <c r="M169" s="48" t="inlineStr">
        <is>
          <t>ON_BRAND</t>
        </is>
      </c>
      <c r="N169" s="48" t="inlineStr"/>
      <c r="O169" s="48" t="inlineStr"/>
    </row>
    <row r="170">
      <c r="A170" s="47" t="n">
        <v>159</v>
      </c>
      <c r="B170" s="48" t="inlineStr">
        <is>
          <t>Scare Me</t>
        </is>
      </c>
      <c r="C170" s="47" t="n">
        <v>2020</v>
      </c>
      <c r="D170" s="48" t="inlineStr">
        <is>
          <t>Comedy, Horror</t>
        </is>
      </c>
      <c r="E170" s="49" t="n">
        <v>103</v>
      </c>
      <c r="F170" s="48" t="inlineStr">
        <is>
          <t>EXCLUSIVE</t>
        </is>
      </c>
      <c r="G170" s="48" t="inlineStr">
        <is>
          <t>crime, exclusive</t>
        </is>
      </c>
      <c r="H170" s="48" t="inlineStr">
        <is>
          <t>https://www.slasherplay.tv/en/movie/scare-me-158</t>
        </is>
      </c>
      <c r="I170" s="48" t="inlineStr">
        <is>
          <t>A-Premium</t>
        </is>
      </c>
      <c r="J170" s="50" t="n">
        <v>2400</v>
      </c>
      <c r="K170" s="50" t="n">
        <v>7200</v>
      </c>
      <c r="L170" s="48" t="inlineStr">
        <is>
          <t>Exclusive to MENA</t>
        </is>
      </c>
      <c r="M170" s="48" t="inlineStr">
        <is>
          <t>ON_BRAND</t>
        </is>
      </c>
      <c r="N170" s="48" t="inlineStr"/>
      <c r="O170" s="48" t="inlineStr"/>
    </row>
    <row r="171">
      <c r="A171" s="47" t="n">
        <v>160</v>
      </c>
      <c r="B171" s="48" t="inlineStr">
        <is>
          <t>Scare Package</t>
        </is>
      </c>
      <c r="C171" s="47" t="n">
        <v>2020</v>
      </c>
      <c r="D171" s="48" t="inlineStr">
        <is>
          <t>Comedy, Thriller, Fantasy, Mystery, Horror</t>
        </is>
      </c>
      <c r="E171" s="49" t="n">
        <v>107</v>
      </c>
      <c r="F171" s="48" t="inlineStr">
        <is>
          <t>Not on MENA SVOD</t>
        </is>
      </c>
      <c r="G171" s="48" t="inlineStr">
        <is>
          <t>fantasia</t>
        </is>
      </c>
      <c r="H171" s="48" t="inlineStr">
        <is>
          <t>https://www.slasherplay.tv/en/movie/scare-package-421</t>
        </is>
      </c>
      <c r="I171" s="48" t="inlineStr">
        <is>
          <t>B-Core</t>
        </is>
      </c>
      <c r="J171" s="50" t="n">
        <v>1200</v>
      </c>
      <c r="K171" s="50" t="n">
        <v>3600</v>
      </c>
      <c r="L171" s="48" t="inlineStr">
        <is>
          <t>Recent release</t>
        </is>
      </c>
      <c r="M171" s="48" t="inlineStr">
        <is>
          <t>ON_BRAND</t>
        </is>
      </c>
      <c r="N171" s="48" t="inlineStr">
        <is>
          <t>YES</t>
        </is>
      </c>
      <c r="O171" s="48" t="inlineStr"/>
    </row>
    <row r="172">
      <c r="A172" s="47" t="n">
        <v>161</v>
      </c>
      <c r="B172" s="48" t="inlineStr">
        <is>
          <t>Screamboat</t>
        </is>
      </c>
      <c r="C172" s="47" t="n">
        <v>2025</v>
      </c>
      <c r="D172" s="48" t="inlineStr">
        <is>
          <t>Comedy, Horror, Western</t>
        </is>
      </c>
      <c r="E172" s="49" t="n">
        <v>93</v>
      </c>
      <c r="F172" s="48" t="inlineStr">
        <is>
          <t>EXCLUSIVE</t>
        </is>
      </c>
      <c r="G172" s="48" t="inlineStr">
        <is>
          <t>originals, slasher, exclusive</t>
        </is>
      </c>
      <c r="H172" s="48" t="inlineStr">
        <is>
          <t>https://www.slasherplay.tv/en/movie/screamboat-170</t>
        </is>
      </c>
      <c r="I172" s="48" t="inlineStr">
        <is>
          <t>A-Premium</t>
        </is>
      </c>
      <c r="J172" s="50" t="n">
        <v>2400</v>
      </c>
      <c r="K172" s="50" t="n">
        <v>7200</v>
      </c>
      <c r="L172" s="48" t="inlineStr">
        <is>
          <t>Exclusive to MENA</t>
        </is>
      </c>
      <c r="M172" s="48" t="inlineStr">
        <is>
          <t>ON_BRAND</t>
        </is>
      </c>
      <c r="N172" s="48" t="inlineStr"/>
      <c r="O172" s="48" t="inlineStr"/>
    </row>
    <row r="173">
      <c r="A173" s="47" t="n">
        <v>162</v>
      </c>
      <c r="B173" s="48" t="inlineStr">
        <is>
          <t>Shaun of the Dead</t>
        </is>
      </c>
      <c r="C173" s="47" t="n">
        <v>2004</v>
      </c>
      <c r="D173" s="48" t="inlineStr">
        <is>
          <t>Comedy, Terror</t>
        </is>
      </c>
      <c r="E173" s="49" t="n">
        <v>99</v>
      </c>
      <c r="F173" s="48" t="inlineStr">
        <is>
          <t>Not on MENA SVOD</t>
        </is>
      </c>
      <c r="G173" s="48" t="inlineStr">
        <is>
          <t>fantasia</t>
        </is>
      </c>
      <c r="H173" s="48" t="inlineStr">
        <is>
          <t>https://www.slasherplay.tv/en/movie/shaun-of-the-dead-484</t>
        </is>
      </c>
      <c r="I173" s="48" t="inlineStr">
        <is>
          <t>D-Library</t>
        </is>
      </c>
      <c r="J173" s="50" t="n">
        <v>300</v>
      </c>
      <c r="K173" s="50" t="n">
        <v>900</v>
      </c>
      <c r="L173" s="48" t="inlineStr">
        <is>
          <t>Deep library long-tail</t>
        </is>
      </c>
      <c r="M173" s="48" t="inlineStr">
        <is>
          <t>ON_BRAND</t>
        </is>
      </c>
      <c r="N173" s="48" t="inlineStr"/>
      <c r="O173" s="48" t="inlineStr"/>
    </row>
    <row r="174">
      <c r="A174" s="47" t="n">
        <v>163</v>
      </c>
      <c r="B174" s="48" t="inlineStr">
        <is>
          <t>Slapface</t>
        </is>
      </c>
      <c r="C174" s="47" t="n">
        <v>2022</v>
      </c>
      <c r="D174" s="48" t="inlineStr">
        <is>
          <t>Thriller, Horror</t>
        </is>
      </c>
      <c r="E174" s="49" t="n">
        <v>86</v>
      </c>
      <c r="F174" s="48" t="inlineStr">
        <is>
          <t>EXCLUSIVE</t>
        </is>
      </c>
      <c r="G174" s="48" t="inlineStr">
        <is>
          <t>terror, exclusive</t>
        </is>
      </c>
      <c r="H174" s="48" t="inlineStr">
        <is>
          <t>https://www.slasherplay.tv/en/movie/slapface-155</t>
        </is>
      </c>
      <c r="I174" s="48" t="inlineStr">
        <is>
          <t>A-Premium</t>
        </is>
      </c>
      <c r="J174" s="50" t="n">
        <v>2400</v>
      </c>
      <c r="K174" s="50" t="n">
        <v>7200</v>
      </c>
      <c r="L174" s="48" t="inlineStr">
        <is>
          <t>Exclusive to MENA</t>
        </is>
      </c>
      <c r="M174" s="48" t="inlineStr">
        <is>
          <t>ON_BRAND</t>
        </is>
      </c>
      <c r="N174" s="48" t="inlineStr">
        <is>
          <t>YES</t>
        </is>
      </c>
      <c r="O174" s="48" t="inlineStr"/>
    </row>
    <row r="175">
      <c r="A175" s="47" t="n">
        <v>164</v>
      </c>
      <c r="B175" s="48" t="inlineStr">
        <is>
          <t>Slotherhouse</t>
        </is>
      </c>
      <c r="C175" s="47" t="n">
        <v>2023</v>
      </c>
      <c r="D175" s="48" t="inlineStr">
        <is>
          <t>Comedy, Thriller, Horror</t>
        </is>
      </c>
      <c r="E175" s="49" t="n">
        <v>100</v>
      </c>
      <c r="F175" s="48" t="inlineStr">
        <is>
          <t>EXCLUSIVE</t>
        </is>
      </c>
      <c r="G175" s="48" t="inlineStr">
        <is>
          <t>originals, slasher, exclusive</t>
        </is>
      </c>
      <c r="H175" s="48" t="inlineStr">
        <is>
          <t>https://www.slasherplay.tv/en/movie/slotherhouse-280</t>
        </is>
      </c>
      <c r="I175" s="48" t="inlineStr">
        <is>
          <t>A-Premium</t>
        </is>
      </c>
      <c r="J175" s="50" t="n">
        <v>2400</v>
      </c>
      <c r="K175" s="50" t="n">
        <v>7200</v>
      </c>
      <c r="L175" s="48" t="inlineStr">
        <is>
          <t>Exclusive to MENA</t>
        </is>
      </c>
      <c r="M175" s="48" t="inlineStr">
        <is>
          <t>ON_BRAND</t>
        </is>
      </c>
      <c r="N175" s="48" t="inlineStr"/>
      <c r="O175" s="48" t="inlineStr"/>
    </row>
    <row r="176">
      <c r="A176" s="47" t="n">
        <v>165</v>
      </c>
      <c r="B176" s="48" t="inlineStr">
        <is>
          <t>Some Kind of Hate</t>
        </is>
      </c>
      <c r="C176" s="47" t="n">
        <v>2015</v>
      </c>
      <c r="D176" s="48" t="inlineStr">
        <is>
          <t>Thriller, Horror</t>
        </is>
      </c>
      <c r="E176" s="49" t="n">
        <v>79</v>
      </c>
      <c r="F176" s="48" t="inlineStr">
        <is>
          <t>EXCLUSIVE</t>
        </is>
      </c>
      <c r="G176" s="48" t="inlineStr">
        <is>
          <t>terror, exclusive</t>
        </is>
      </c>
      <c r="H176" s="48" t="inlineStr">
        <is>
          <t>https://www.slasherplay.tv/en/movie/some-kind-of-hate-203</t>
        </is>
      </c>
      <c r="I176" s="48" t="inlineStr">
        <is>
          <t>B-Core</t>
        </is>
      </c>
      <c r="J176" s="50" t="n">
        <v>1200</v>
      </c>
      <c r="K176" s="50" t="n">
        <v>3600</v>
      </c>
      <c r="L176" s="48" t="inlineStr">
        <is>
          <t>Exclusive to MENA</t>
        </is>
      </c>
      <c r="M176" s="48" t="inlineStr">
        <is>
          <t>ON_BRAND</t>
        </is>
      </c>
      <c r="N176" s="48" t="inlineStr"/>
      <c r="O176" s="48" t="inlineStr"/>
    </row>
    <row r="177">
      <c r="A177" s="47" t="n">
        <v>166</v>
      </c>
      <c r="B177" s="48" t="inlineStr">
        <is>
          <t>Squealer</t>
        </is>
      </c>
      <c r="C177" s="47" t="n">
        <v>2023</v>
      </c>
      <c r="D177" s="48" t="inlineStr">
        <is>
          <t>Thriller, Action, Horror</t>
        </is>
      </c>
      <c r="E177" s="49" t="n">
        <v>91</v>
      </c>
      <c r="F177" s="48" t="inlineStr">
        <is>
          <t>EXCLUSIVE</t>
        </is>
      </c>
      <c r="G177" s="48" t="inlineStr">
        <is>
          <t>originals, slasher</t>
        </is>
      </c>
      <c r="H177" s="48" t="inlineStr">
        <is>
          <t>https://www.slasherplay.tv/en/movie/squealer-281</t>
        </is>
      </c>
      <c r="I177" s="48" t="inlineStr">
        <is>
          <t>A-Premium</t>
        </is>
      </c>
      <c r="J177" s="50" t="n">
        <v>2400</v>
      </c>
      <c r="K177" s="50" t="n">
        <v>7200</v>
      </c>
      <c r="L177" s="48" t="inlineStr">
        <is>
          <t>Exclusive to MENA</t>
        </is>
      </c>
      <c r="M177" s="48" t="inlineStr">
        <is>
          <t>ON_BRAND</t>
        </is>
      </c>
      <c r="N177" s="48" t="inlineStr"/>
      <c r="O177" s="48" t="inlineStr"/>
    </row>
    <row r="178">
      <c r="A178" s="51" t="n">
        <v>167</v>
      </c>
      <c r="B178" s="52" t="inlineStr">
        <is>
          <t>Sri Asih</t>
        </is>
      </c>
      <c r="C178" s="51" t="n">
        <v>2023</v>
      </c>
      <c r="D178" s="52" t="inlineStr">
        <is>
          <t>Action, Fantasy, Sci-Fi</t>
        </is>
      </c>
      <c r="E178" s="53" t="n">
        <v>133</v>
      </c>
      <c r="F178" s="52" t="inlineStr">
        <is>
          <t>Not on MENA SVOD</t>
        </is>
      </c>
      <c r="G178" s="52" t="inlineStr">
        <is>
          <t>fantasia</t>
        </is>
      </c>
      <c r="H178" s="52" t="inlineStr">
        <is>
          <t>https://www.slasherplay.tv/en/movie/sri-asih-277</t>
        </is>
      </c>
      <c r="I178" s="52" t="inlineStr">
        <is>
          <t>B-Core</t>
        </is>
      </c>
      <c r="J178" s="54" t="n">
        <v>1200</v>
      </c>
      <c r="K178" s="54" t="n">
        <v>3600</v>
      </c>
      <c r="L178" s="52" t="inlineStr">
        <is>
          <t>Recent release</t>
        </is>
      </c>
      <c r="M178" s="52" t="inlineStr">
        <is>
          <t>OFF_BRAND</t>
        </is>
      </c>
      <c r="N178" s="52" t="inlineStr"/>
      <c r="O178" s="52" t="inlineStr"/>
    </row>
    <row r="179">
      <c r="A179" s="47" t="n">
        <v>168</v>
      </c>
      <c r="B179" s="48" t="inlineStr">
        <is>
          <t>Starry Eyes</t>
        </is>
      </c>
      <c r="C179" s="47" t="n">
        <v>2014</v>
      </c>
      <c r="D179" s="48" t="inlineStr">
        <is>
          <t>Mystery, Horror</t>
        </is>
      </c>
      <c r="E179" s="49" t="n">
        <v>95</v>
      </c>
      <c r="F179" s="48" t="inlineStr">
        <is>
          <t>Not on MENA SVOD</t>
        </is>
      </c>
      <c r="G179" s="48" t="inlineStr">
        <is>
          <t>terror</t>
        </is>
      </c>
      <c r="H179" s="48" t="inlineStr">
        <is>
          <t>https://www.slasherplay.tv/en/movie/starry-eyes-431</t>
        </is>
      </c>
      <c r="I179" s="48" t="inlineStr">
        <is>
          <t>C-Catalog</t>
        </is>
      </c>
      <c r="J179" s="50" t="n">
        <v>600</v>
      </c>
      <c r="K179" s="50" t="n">
        <v>1800</v>
      </c>
      <c r="L179" s="48" t="inlineStr">
        <is>
          <t>Catalog library</t>
        </is>
      </c>
      <c r="M179" s="48" t="inlineStr">
        <is>
          <t>ON_BRAND</t>
        </is>
      </c>
      <c r="N179" s="48" t="inlineStr">
        <is>
          <t>YES</t>
        </is>
      </c>
      <c r="O179" s="48" t="inlineStr"/>
    </row>
    <row r="180">
      <c r="A180" s="47" t="n">
        <v>169</v>
      </c>
      <c r="B180" s="48" t="inlineStr">
        <is>
          <t>Stitches</t>
        </is>
      </c>
      <c r="C180" s="47" t="n">
        <v>2012</v>
      </c>
      <c r="D180" s="48" t="inlineStr">
        <is>
          <t>Comedy, Fantasy, Horror</t>
        </is>
      </c>
      <c r="E180" s="49" t="n">
        <v>86</v>
      </c>
      <c r="F180" s="48" t="inlineStr">
        <is>
          <t>Not on MENA SVOD</t>
        </is>
      </c>
      <c r="G180" s="48" t="inlineStr">
        <is>
          <t>fantasia</t>
        </is>
      </c>
      <c r="H180" s="48" t="inlineStr">
        <is>
          <t>https://www.slasherplay.tv/en/movie/stitches-428</t>
        </is>
      </c>
      <c r="I180" s="48" t="inlineStr">
        <is>
          <t>C-Catalog</t>
        </is>
      </c>
      <c r="J180" s="50" t="n">
        <v>600</v>
      </c>
      <c r="K180" s="50" t="n">
        <v>1800</v>
      </c>
      <c r="L180" s="48" t="inlineStr">
        <is>
          <t>Catalog library</t>
        </is>
      </c>
      <c r="M180" s="48" t="inlineStr">
        <is>
          <t>ON_BRAND</t>
        </is>
      </c>
      <c r="N180" s="48" t="inlineStr"/>
      <c r="O180" s="48" t="inlineStr">
        <is>
          <t>YES</t>
        </is>
      </c>
    </row>
    <row r="181">
      <c r="A181" s="55" t="n">
        <v>170</v>
      </c>
      <c r="B181" s="56" t="inlineStr">
        <is>
          <t>Stressed to Kill</t>
        </is>
      </c>
      <c r="C181" s="55" t="n">
        <v>2016</v>
      </c>
      <c r="D181" s="56" t="inlineStr">
        <is>
          <t>Comedy, Thriller, Crime</t>
        </is>
      </c>
      <c r="E181" s="57" t="n">
        <v>98</v>
      </c>
      <c r="F181" s="56" t="inlineStr">
        <is>
          <t>Not on MENA SVOD</t>
        </is>
      </c>
      <c r="G181" s="56" t="inlineStr">
        <is>
          <t>midnight-movies</t>
        </is>
      </c>
      <c r="H181" s="56" t="inlineStr">
        <is>
          <t>https://www.slasherplay.tv/en/movie/stressed-to-kill-408</t>
        </is>
      </c>
      <c r="I181" s="56" t="inlineStr">
        <is>
          <t>C-Catalog</t>
        </is>
      </c>
      <c r="J181" s="58" t="n">
        <v>600</v>
      </c>
      <c r="K181" s="58" t="n">
        <v>1800</v>
      </c>
      <c r="L181" s="56" t="inlineStr">
        <is>
          <t>Catalog library</t>
        </is>
      </c>
      <c r="M181" s="56" t="inlineStr">
        <is>
          <t>BORDERLINE</t>
        </is>
      </c>
      <c r="N181" s="56" t="inlineStr"/>
      <c r="O181" s="56" t="inlineStr"/>
    </row>
    <row r="182">
      <c r="A182" s="51" t="n">
        <v>171</v>
      </c>
      <c r="B182" s="52" t="inlineStr">
        <is>
          <t>Submerge</t>
        </is>
      </c>
      <c r="C182" s="51" t="n">
        <v>2016</v>
      </c>
      <c r="D182" s="52" t="inlineStr">
        <is>
          <t>Thriller, Action</t>
        </is>
      </c>
      <c r="E182" s="53" t="n">
        <v>94</v>
      </c>
      <c r="F182" s="52" t="inlineStr">
        <is>
          <t>Not on MENA SVOD</t>
        </is>
      </c>
      <c r="G182" s="52" t="inlineStr">
        <is>
          <t>crime</t>
        </is>
      </c>
      <c r="H182" s="52" t="inlineStr">
        <is>
          <t>https://www.slasherplay.tv/en/movie/submerge-223</t>
        </is>
      </c>
      <c r="I182" s="52" t="inlineStr">
        <is>
          <t>C-Catalog</t>
        </is>
      </c>
      <c r="J182" s="54" t="n">
        <v>600</v>
      </c>
      <c r="K182" s="54" t="n">
        <v>1800</v>
      </c>
      <c r="L182" s="52" t="inlineStr">
        <is>
          <t>Catalog library</t>
        </is>
      </c>
      <c r="M182" s="52" t="inlineStr">
        <is>
          <t>OFF_BRAND</t>
        </is>
      </c>
      <c r="N182" s="52" t="inlineStr"/>
      <c r="O182" s="52" t="inlineStr"/>
    </row>
    <row r="183">
      <c r="A183" s="47" t="n">
        <v>172</v>
      </c>
      <c r="B183" s="48" t="inlineStr">
        <is>
          <t>Sun Choke</t>
        </is>
      </c>
      <c r="C183" s="47" t="n">
        <v>2016</v>
      </c>
      <c r="D183" s="48" t="inlineStr">
        <is>
          <t>Thriller, Mystery, Horror</t>
        </is>
      </c>
      <c r="E183" s="49" t="n">
        <v>78</v>
      </c>
      <c r="F183" s="48" t="inlineStr">
        <is>
          <t>EXCLUSIVE</t>
        </is>
      </c>
      <c r="G183" s="48" t="inlineStr">
        <is>
          <t>exclusive, midnight-movies</t>
        </is>
      </c>
      <c r="H183" s="48" t="inlineStr">
        <is>
          <t>https://www.slasherplay.tv/en/movie/sun-choke-238</t>
        </is>
      </c>
      <c r="I183" s="48" t="inlineStr">
        <is>
          <t>B-Core</t>
        </is>
      </c>
      <c r="J183" s="50" t="n">
        <v>1200</v>
      </c>
      <c r="K183" s="50" t="n">
        <v>3600</v>
      </c>
      <c r="L183" s="48" t="inlineStr">
        <is>
          <t>Exclusive to MENA</t>
        </is>
      </c>
      <c r="M183" s="48" t="inlineStr">
        <is>
          <t>ON_BRAND</t>
        </is>
      </c>
      <c r="N183" s="48" t="inlineStr"/>
      <c r="O183" s="48" t="inlineStr">
        <is>
          <t>YES</t>
        </is>
      </c>
    </row>
    <row r="184">
      <c r="A184" s="51" t="n">
        <v>173</v>
      </c>
      <c r="B184" s="52" t="inlineStr">
        <is>
          <t>Supercon</t>
        </is>
      </c>
      <c r="C184" s="51" t="n">
        <v>2020</v>
      </c>
      <c r="D184" s="52" t="inlineStr">
        <is>
          <t>Comedy, Action</t>
        </is>
      </c>
      <c r="E184" s="53" t="n">
        <v>96</v>
      </c>
      <c r="F184" s="52" t="inlineStr">
        <is>
          <t>Not on MENA SVOD</t>
        </is>
      </c>
      <c r="G184" s="52" t="inlineStr">
        <is>
          <t>crime</t>
        </is>
      </c>
      <c r="H184" s="52" t="inlineStr">
        <is>
          <t>https://www.slasherplay.tv/en/movie/supercon-389</t>
        </is>
      </c>
      <c r="I184" s="52" t="inlineStr">
        <is>
          <t>B-Core</t>
        </is>
      </c>
      <c r="J184" s="54" t="n">
        <v>1200</v>
      </c>
      <c r="K184" s="54" t="n">
        <v>3600</v>
      </c>
      <c r="L184" s="52" t="inlineStr">
        <is>
          <t>Recent release</t>
        </is>
      </c>
      <c r="M184" s="52" t="inlineStr">
        <is>
          <t>OFF_BRAND</t>
        </is>
      </c>
      <c r="N184" s="52" t="inlineStr"/>
      <c r="O184" s="52" t="inlineStr"/>
    </row>
    <row r="185">
      <c r="A185" s="47" t="n">
        <v>174</v>
      </c>
      <c r="B185" s="48" t="inlineStr">
        <is>
          <t>The Awakening</t>
        </is>
      </c>
      <c r="C185" s="47" t="n">
        <v>2011</v>
      </c>
      <c r="D185" s="48" t="inlineStr">
        <is>
          <t>Mystery, Terror</t>
        </is>
      </c>
      <c r="E185" s="49" t="n">
        <v>102</v>
      </c>
      <c r="F185" s="48" t="inlineStr">
        <is>
          <t>Not on MENA SVOD</t>
        </is>
      </c>
      <c r="G185" s="48" t="inlineStr">
        <is>
          <t>terror</t>
        </is>
      </c>
      <c r="H185" s="48" t="inlineStr">
        <is>
          <t>https://www.slasherplay.tv/en/movie/the-awakening-473</t>
        </is>
      </c>
      <c r="I185" s="48" t="inlineStr">
        <is>
          <t>D-Library</t>
        </is>
      </c>
      <c r="J185" s="50" t="n">
        <v>300</v>
      </c>
      <c r="K185" s="50" t="n">
        <v>900</v>
      </c>
      <c r="L185" s="48" t="inlineStr">
        <is>
          <t>Deep library long-tail</t>
        </is>
      </c>
      <c r="M185" s="48" t="inlineStr">
        <is>
          <t>ON_BRAND</t>
        </is>
      </c>
      <c r="N185" s="48" t="inlineStr"/>
      <c r="O185" s="48" t="inlineStr"/>
    </row>
    <row r="186">
      <c r="A186" s="47" t="n">
        <v>175</v>
      </c>
      <c r="B186" s="48" t="inlineStr">
        <is>
          <t>The Carrier</t>
        </is>
      </c>
      <c r="C186" s="47" t="n">
        <v>2019</v>
      </c>
      <c r="D186" s="48" t="inlineStr">
        <is>
          <t>Thriller, Action, Sci-Fi, Horror</t>
        </is>
      </c>
      <c r="E186" s="49" t="n">
        <v>86</v>
      </c>
      <c r="F186" s="48" t="inlineStr">
        <is>
          <t>Not on MENA SVOD</t>
        </is>
      </c>
      <c r="G186" s="48" t="inlineStr">
        <is>
          <t>sci-fi</t>
        </is>
      </c>
      <c r="H186" s="48" t="inlineStr">
        <is>
          <t>https://www.slasherplay.tv/en/movie/the-carrier-341</t>
        </is>
      </c>
      <c r="I186" s="48" t="inlineStr">
        <is>
          <t>B-Core</t>
        </is>
      </c>
      <c r="J186" s="50" t="n">
        <v>1200</v>
      </c>
      <c r="K186" s="50" t="n">
        <v>3600</v>
      </c>
      <c r="L186" s="48" t="inlineStr">
        <is>
          <t>Recent release</t>
        </is>
      </c>
      <c r="M186" s="48" t="inlineStr">
        <is>
          <t>ON_BRAND</t>
        </is>
      </c>
      <c r="N186" s="48" t="inlineStr"/>
      <c r="O186" s="48" t="inlineStr"/>
    </row>
    <row r="187">
      <c r="A187" s="47" t="n">
        <v>176</v>
      </c>
      <c r="B187" s="48" t="inlineStr">
        <is>
          <t>The Cave</t>
        </is>
      </c>
      <c r="C187" s="47" t="n">
        <v>2005</v>
      </c>
      <c r="D187" s="48" t="inlineStr">
        <is>
          <t>Adventure, Sci-Fi, Horror</t>
        </is>
      </c>
      <c r="E187" s="49" t="n">
        <v>97</v>
      </c>
      <c r="F187" s="48" t="inlineStr">
        <is>
          <t>Not on MENA SVOD</t>
        </is>
      </c>
      <c r="G187" s="48" t="inlineStr">
        <is>
          <t>sci-fi</t>
        </is>
      </c>
      <c r="H187" s="48" t="inlineStr">
        <is>
          <t>https://www.slasherplay.tv/en/movie/the-cave1-148</t>
        </is>
      </c>
      <c r="I187" s="48" t="inlineStr">
        <is>
          <t>C-Catalog</t>
        </is>
      </c>
      <c r="J187" s="50" t="n">
        <v>600</v>
      </c>
      <c r="K187" s="50" t="n">
        <v>1800</v>
      </c>
      <c r="L187" s="48" t="inlineStr">
        <is>
          <t>Catalog library</t>
        </is>
      </c>
      <c r="M187" s="48" t="inlineStr">
        <is>
          <t>ON_BRAND</t>
        </is>
      </c>
      <c r="N187" s="48" t="inlineStr"/>
      <c r="O187" s="48" t="inlineStr"/>
    </row>
    <row r="188">
      <c r="A188" s="51" t="n">
        <v>177</v>
      </c>
      <c r="B188" s="52" t="inlineStr">
        <is>
          <t>The Chinese Widow</t>
        </is>
      </c>
      <c r="C188" s="51" t="n">
        <v>2018</v>
      </c>
      <c r="D188" s="52" t="inlineStr">
        <is>
          <t>Historical, war</t>
        </is>
      </c>
      <c r="E188" s="53" t="n">
        <v>96</v>
      </c>
      <c r="F188" s="52" t="inlineStr">
        <is>
          <t>Not on MENA SVOD</t>
        </is>
      </c>
      <c r="G188" s="52" t="inlineStr">
        <is>
          <t>crime</t>
        </is>
      </c>
      <c r="H188" s="52" t="inlineStr">
        <is>
          <t>https://www.slasherplay.tv/en/movie/in-harms-way-251</t>
        </is>
      </c>
      <c r="I188" s="52" t="inlineStr">
        <is>
          <t>D-Library</t>
        </is>
      </c>
      <c r="J188" s="54" t="n">
        <v>300</v>
      </c>
      <c r="K188" s="54" t="n">
        <v>900</v>
      </c>
      <c r="L188" s="52" t="inlineStr">
        <is>
          <t>Deep library long-tail</t>
        </is>
      </c>
      <c r="M188" s="52" t="inlineStr">
        <is>
          <t>OFF_BRAND</t>
        </is>
      </c>
      <c r="N188" s="52" t="inlineStr"/>
      <c r="O188" s="52" t="inlineStr"/>
    </row>
    <row r="189">
      <c r="A189" s="51" t="n">
        <v>178</v>
      </c>
      <c r="B189" s="52" t="inlineStr">
        <is>
          <t>The Code of Cain</t>
        </is>
      </c>
      <c r="C189" s="51" t="n">
        <v>2016</v>
      </c>
      <c r="D189" s="52" t="inlineStr">
        <is>
          <t>Thriller, Action</t>
        </is>
      </c>
      <c r="E189" s="53" t="n">
        <v>102</v>
      </c>
      <c r="F189" s="52" t="inlineStr">
        <is>
          <t>Not on MENA SVOD</t>
        </is>
      </c>
      <c r="G189" s="52" t="inlineStr">
        <is>
          <t>crime</t>
        </is>
      </c>
      <c r="H189" s="52" t="inlineStr">
        <is>
          <t>https://www.slasherplay.tv/en/movie/the-code-of-cain-385</t>
        </is>
      </c>
      <c r="I189" s="52" t="inlineStr">
        <is>
          <t>C-Catalog</t>
        </is>
      </c>
      <c r="J189" s="54" t="n">
        <v>600</v>
      </c>
      <c r="K189" s="54" t="n">
        <v>1800</v>
      </c>
      <c r="L189" s="52" t="inlineStr">
        <is>
          <t>Catalog library</t>
        </is>
      </c>
      <c r="M189" s="52" t="inlineStr">
        <is>
          <t>OFF_BRAND</t>
        </is>
      </c>
      <c r="N189" s="52" t="inlineStr"/>
      <c r="O189" s="52" t="inlineStr"/>
    </row>
    <row r="190">
      <c r="A190" s="51" t="n">
        <v>179</v>
      </c>
      <c r="B190" s="52" t="inlineStr">
        <is>
          <t>The Crime Boss</t>
        </is>
      </c>
      <c r="C190" s="51" t="n">
        <v>2020</v>
      </c>
      <c r="D190" s="52" t="inlineStr">
        <is>
          <t>Thriller, Action, Crime, Mystery</t>
        </is>
      </c>
      <c r="E190" s="53" t="n">
        <v>100</v>
      </c>
      <c r="F190" s="52" t="inlineStr">
        <is>
          <t>Not on MENA SVOD</t>
        </is>
      </c>
      <c r="G190" s="52" t="inlineStr">
        <is>
          <t>crime</t>
        </is>
      </c>
      <c r="H190" s="52" t="inlineStr">
        <is>
          <t>https://www.slasherplay.tv/en/movie/the-crime-boss-aka-arkansas-maybe-375</t>
        </is>
      </c>
      <c r="I190" s="52" t="inlineStr">
        <is>
          <t>B-Core</t>
        </is>
      </c>
      <c r="J190" s="54" t="n">
        <v>1200</v>
      </c>
      <c r="K190" s="54" t="n">
        <v>3600</v>
      </c>
      <c r="L190" s="52" t="inlineStr">
        <is>
          <t>Recent release</t>
        </is>
      </c>
      <c r="M190" s="52" t="inlineStr">
        <is>
          <t>OFF_BRAND</t>
        </is>
      </c>
      <c r="N190" s="52" t="inlineStr"/>
      <c r="O190" s="52" t="inlineStr"/>
    </row>
    <row r="191">
      <c r="A191" s="47" t="n">
        <v>180</v>
      </c>
      <c r="B191" s="48" t="inlineStr">
        <is>
          <t>The Dark</t>
        </is>
      </c>
      <c r="C191" s="47" t="n">
        <v>2018</v>
      </c>
      <c r="D191" s="48" t="inlineStr">
        <is>
          <t>Fantasy, Horror</t>
        </is>
      </c>
      <c r="E191" s="49" t="n">
        <v>94</v>
      </c>
      <c r="F191" s="48" t="inlineStr">
        <is>
          <t>Not on MENA SVOD</t>
        </is>
      </c>
      <c r="G191" s="48" t="inlineStr">
        <is>
          <t>fantasia</t>
        </is>
      </c>
      <c r="H191" s="48" t="inlineStr">
        <is>
          <t>https://www.slasherplay.tv/en/movie/the-dark-420</t>
        </is>
      </c>
      <c r="I191" s="48" t="inlineStr">
        <is>
          <t>C-Catalog</t>
        </is>
      </c>
      <c r="J191" s="50" t="n">
        <v>600</v>
      </c>
      <c r="K191" s="50" t="n">
        <v>1800</v>
      </c>
      <c r="L191" s="48" t="inlineStr">
        <is>
          <t>Catalog library</t>
        </is>
      </c>
      <c r="M191" s="48" t="inlineStr">
        <is>
          <t>ON_BRAND</t>
        </is>
      </c>
      <c r="N191" s="48" t="inlineStr"/>
      <c r="O191" s="48" t="inlineStr"/>
    </row>
    <row r="192">
      <c r="A192" s="47" t="n">
        <v>181</v>
      </c>
      <c r="B192" s="48" t="inlineStr">
        <is>
          <t>The Deeper You Dig</t>
        </is>
      </c>
      <c r="C192" s="47" t="n">
        <v>2020</v>
      </c>
      <c r="D192" s="48" t="inlineStr">
        <is>
          <t>Horror</t>
        </is>
      </c>
      <c r="E192" s="49" t="n">
        <v>95</v>
      </c>
      <c r="F192" s="48" t="inlineStr">
        <is>
          <t>Not on MENA SVOD</t>
        </is>
      </c>
      <c r="G192" s="48" t="inlineStr">
        <is>
          <t>terror</t>
        </is>
      </c>
      <c r="H192" s="48" t="inlineStr">
        <is>
          <t>https://www.slasherplay.tv/en/movie/the-deeper-you-dig-432</t>
        </is>
      </c>
      <c r="I192" s="48" t="inlineStr">
        <is>
          <t>B-Core</t>
        </is>
      </c>
      <c r="J192" s="50" t="n">
        <v>1200</v>
      </c>
      <c r="K192" s="50" t="n">
        <v>3600</v>
      </c>
      <c r="L192" s="48" t="inlineStr">
        <is>
          <t>Recent release</t>
        </is>
      </c>
      <c r="M192" s="48" t="inlineStr">
        <is>
          <t>ON_BRAND</t>
        </is>
      </c>
      <c r="N192" s="48" t="inlineStr">
        <is>
          <t>YES</t>
        </is>
      </c>
      <c r="O192" s="48" t="inlineStr">
        <is>
          <t>YES</t>
        </is>
      </c>
    </row>
    <row r="193">
      <c r="A193" s="47" t="n">
        <v>182</v>
      </c>
      <c r="B193" s="48" t="inlineStr">
        <is>
          <t>The Devil's Dolls</t>
        </is>
      </c>
      <c r="C193" s="47" t="n">
        <v>2016</v>
      </c>
      <c r="D193" s="48" t="inlineStr">
        <is>
          <t>Thriller, Horror</t>
        </is>
      </c>
      <c r="E193" s="49" t="n">
        <v>83</v>
      </c>
      <c r="F193" s="48" t="inlineStr">
        <is>
          <t>EXCLUSIVE</t>
        </is>
      </c>
      <c r="G193" s="48" t="inlineStr">
        <is>
          <t>terror, exclusive</t>
        </is>
      </c>
      <c r="H193" s="48" t="inlineStr">
        <is>
          <t>https://www.slasherplay.tv/en/movie/the-devils-dolls-134</t>
        </is>
      </c>
      <c r="I193" s="48" t="inlineStr">
        <is>
          <t>A-Premium</t>
        </is>
      </c>
      <c r="J193" s="50" t="n">
        <v>2400</v>
      </c>
      <c r="K193" s="50" t="n">
        <v>7200</v>
      </c>
      <c r="L193" s="48" t="inlineStr">
        <is>
          <t>Exclusive to MENA</t>
        </is>
      </c>
      <c r="M193" s="48" t="inlineStr">
        <is>
          <t>ON_BRAND</t>
        </is>
      </c>
      <c r="N193" s="48" t="inlineStr"/>
      <c r="O193" s="48" t="inlineStr"/>
    </row>
    <row r="194">
      <c r="A194" s="47" t="n">
        <v>183</v>
      </c>
      <c r="B194" s="48" t="inlineStr">
        <is>
          <t>The Devil's Doorway</t>
        </is>
      </c>
      <c r="C194" s="47" t="n">
        <v>2019</v>
      </c>
      <c r="D194" s="48" t="inlineStr">
        <is>
          <t>Horror</t>
        </is>
      </c>
      <c r="E194" s="49" t="n">
        <v>76</v>
      </c>
      <c r="F194" s="48" t="inlineStr">
        <is>
          <t>Not on MENA SVOD</t>
        </is>
      </c>
      <c r="G194" s="48" t="inlineStr">
        <is>
          <t>terror</t>
        </is>
      </c>
      <c r="H194" s="48" t="inlineStr">
        <is>
          <t>https://www.slasherplay.tv/en/movie/the-devils-doorway-167</t>
        </is>
      </c>
      <c r="I194" s="48" t="inlineStr">
        <is>
          <t>B-Core</t>
        </is>
      </c>
      <c r="J194" s="50" t="n">
        <v>1200</v>
      </c>
      <c r="K194" s="50" t="n">
        <v>3600</v>
      </c>
      <c r="L194" s="48" t="inlineStr">
        <is>
          <t>Recent release</t>
        </is>
      </c>
      <c r="M194" s="48" t="inlineStr">
        <is>
          <t>ON_BRAND</t>
        </is>
      </c>
      <c r="N194" s="48" t="inlineStr">
        <is>
          <t>YES</t>
        </is>
      </c>
      <c r="O194" s="48" t="inlineStr"/>
    </row>
    <row r="195">
      <c r="A195" s="47" t="n">
        <v>184</v>
      </c>
      <c r="B195" s="48" t="inlineStr">
        <is>
          <t>The Devil's Mercy</t>
        </is>
      </c>
      <c r="C195" s="47" t="n">
        <v>2008</v>
      </c>
      <c r="D195" s="48" t="inlineStr">
        <is>
          <t>Thriller, Horror</t>
        </is>
      </c>
      <c r="E195" s="49" t="n">
        <v>90</v>
      </c>
      <c r="F195" s="48" t="inlineStr">
        <is>
          <t>Not on MENA SVOD</t>
        </is>
      </c>
      <c r="G195" s="48" t="inlineStr">
        <is>
          <t>terror</t>
        </is>
      </c>
      <c r="H195" s="48" t="inlineStr">
        <is>
          <t>https://www.slasherplay.tv/en/movie/the-devils-mercy-366</t>
        </is>
      </c>
      <c r="I195" s="48" t="inlineStr">
        <is>
          <t>C-Catalog</t>
        </is>
      </c>
      <c r="J195" s="50" t="n">
        <v>600</v>
      </c>
      <c r="K195" s="50" t="n">
        <v>1800</v>
      </c>
      <c r="L195" s="48" t="inlineStr">
        <is>
          <t>Catalog library</t>
        </is>
      </c>
      <c r="M195" s="48" t="inlineStr">
        <is>
          <t>ON_BRAND</t>
        </is>
      </c>
      <c r="N195" s="48" t="inlineStr"/>
      <c r="O195" s="48" t="inlineStr"/>
    </row>
    <row r="196">
      <c r="A196" s="47" t="n">
        <v>185</v>
      </c>
      <c r="B196" s="48" t="inlineStr">
        <is>
          <t>The Fanatic</t>
        </is>
      </c>
      <c r="C196" s="47" t="n">
        <v>2020</v>
      </c>
      <c r="D196" s="48" t="inlineStr">
        <is>
          <t>Thriller, Crime, Mystery</t>
        </is>
      </c>
      <c r="E196" s="49" t="n">
        <v>90</v>
      </c>
      <c r="F196" s="48" t="inlineStr">
        <is>
          <t>EXCLUSIVE</t>
        </is>
      </c>
      <c r="G196" s="48" t="inlineStr">
        <is>
          <t>crime, exclusive</t>
        </is>
      </c>
      <c r="H196" s="48" t="inlineStr">
        <is>
          <t>https://www.slasherplay.tv/en/movie/the-fanatic-265</t>
        </is>
      </c>
      <c r="I196" s="48" t="inlineStr">
        <is>
          <t>A-Premium</t>
        </is>
      </c>
      <c r="J196" s="50" t="n">
        <v>2400</v>
      </c>
      <c r="K196" s="50" t="n">
        <v>7200</v>
      </c>
      <c r="L196" s="48" t="inlineStr">
        <is>
          <t>Exclusive to MENA</t>
        </is>
      </c>
      <c r="M196" s="48" t="inlineStr">
        <is>
          <t>ON_BRAND</t>
        </is>
      </c>
      <c r="N196" s="48" t="inlineStr"/>
      <c r="O196" s="48" t="inlineStr">
        <is>
          <t>YES</t>
        </is>
      </c>
    </row>
    <row r="197">
      <c r="A197" s="47" t="n">
        <v>186</v>
      </c>
      <c r="B197" s="48" t="inlineStr">
        <is>
          <t>The Farm</t>
        </is>
      </c>
      <c r="C197" s="47" t="n">
        <v>2019</v>
      </c>
      <c r="D197" s="48" t="inlineStr">
        <is>
          <t>Horror</t>
        </is>
      </c>
      <c r="E197" s="49" t="n">
        <v>76</v>
      </c>
      <c r="F197" s="48" t="inlineStr">
        <is>
          <t>Not on MENA SVOD</t>
        </is>
      </c>
      <c r="G197" s="48" t="inlineStr">
        <is>
          <t>slasher</t>
        </is>
      </c>
      <c r="H197" s="48" t="inlineStr">
        <is>
          <t>https://www.slasherplay.tv/en/movie/the-farm-352</t>
        </is>
      </c>
      <c r="I197" s="48" t="inlineStr">
        <is>
          <t>B-Core</t>
        </is>
      </c>
      <c r="J197" s="50" t="n">
        <v>1200</v>
      </c>
      <c r="K197" s="50" t="n">
        <v>3600</v>
      </c>
      <c r="L197" s="48" t="inlineStr">
        <is>
          <t>Recent release</t>
        </is>
      </c>
      <c r="M197" s="48" t="inlineStr">
        <is>
          <t>ON_BRAND</t>
        </is>
      </c>
      <c r="N197" s="48" t="inlineStr"/>
      <c r="O197" s="48" t="inlineStr"/>
    </row>
    <row r="198">
      <c r="A198" s="47" t="n">
        <v>187</v>
      </c>
      <c r="B198" s="48" t="inlineStr">
        <is>
          <t>The Field Guide To Evil</t>
        </is>
      </c>
      <c r="C198" s="47" t="n">
        <v>2019</v>
      </c>
      <c r="D198" s="48" t="inlineStr">
        <is>
          <t>Horror</t>
        </is>
      </c>
      <c r="E198" s="49" t="n">
        <v>113</v>
      </c>
      <c r="F198" s="48" t="inlineStr">
        <is>
          <t>EXCLUSIVE</t>
        </is>
      </c>
      <c r="G198" s="48" t="inlineStr">
        <is>
          <t>terror, exclusive</t>
        </is>
      </c>
      <c r="H198" s="48" t="inlineStr">
        <is>
          <t>https://www.slasherplay.tv/en/movie/the-field-guide-to-evil-139</t>
        </is>
      </c>
      <c r="I198" s="48" t="inlineStr">
        <is>
          <t>A-Premium</t>
        </is>
      </c>
      <c r="J198" s="50" t="n">
        <v>2400</v>
      </c>
      <c r="K198" s="50" t="n">
        <v>7200</v>
      </c>
      <c r="L198" s="48" t="inlineStr">
        <is>
          <t>Exclusive to MENA</t>
        </is>
      </c>
      <c r="M198" s="48" t="inlineStr">
        <is>
          <t>ON_BRAND</t>
        </is>
      </c>
      <c r="N198" s="48" t="inlineStr"/>
      <c r="O198" s="48" t="inlineStr"/>
    </row>
    <row r="199">
      <c r="A199" s="47" t="n">
        <v>188</v>
      </c>
      <c r="B199" s="48" t="inlineStr">
        <is>
          <t>The Final</t>
        </is>
      </c>
      <c r="C199" s="47" t="n">
        <v>2011</v>
      </c>
      <c r="D199" s="48" t="inlineStr">
        <is>
          <t>Thriller, Horror</t>
        </is>
      </c>
      <c r="E199" s="49" t="n">
        <v>89</v>
      </c>
      <c r="F199" s="48" t="inlineStr">
        <is>
          <t>EXCLUSIVE</t>
        </is>
      </c>
      <c r="G199" s="48" t="inlineStr">
        <is>
          <t>terror, exclusive</t>
        </is>
      </c>
      <c r="H199" s="48" t="inlineStr">
        <is>
          <t>https://www.slasherplay.tv/en/movie/the-final-168</t>
        </is>
      </c>
      <c r="I199" s="48" t="inlineStr">
        <is>
          <t>A-Premium</t>
        </is>
      </c>
      <c r="J199" s="50" t="n">
        <v>2400</v>
      </c>
      <c r="K199" s="50" t="n">
        <v>7200</v>
      </c>
      <c r="L199" s="48" t="inlineStr">
        <is>
          <t>Exclusive to MENA</t>
        </is>
      </c>
      <c r="M199" s="48" t="inlineStr">
        <is>
          <t>ON_BRAND</t>
        </is>
      </c>
      <c r="N199" s="48" t="inlineStr"/>
      <c r="O199" s="48" t="inlineStr"/>
    </row>
    <row r="200">
      <c r="A200" s="47" t="n">
        <v>189</v>
      </c>
      <c r="B200" s="48" t="inlineStr">
        <is>
          <t>The Furies</t>
        </is>
      </c>
      <c r="C200" s="47" t="n">
        <v>2019</v>
      </c>
      <c r="D200" s="48" t="inlineStr">
        <is>
          <t>Thriller, Action, Horror</t>
        </is>
      </c>
      <c r="E200" s="49" t="n">
        <v>82</v>
      </c>
      <c r="F200" s="48" t="inlineStr">
        <is>
          <t>EXCLUSIVE</t>
        </is>
      </c>
      <c r="G200" s="48" t="inlineStr">
        <is>
          <t>slasher, exclusive</t>
        </is>
      </c>
      <c r="H200" s="48" t="inlineStr">
        <is>
          <t>https://www.slasherplay.tv/en/movie/the-furies-204</t>
        </is>
      </c>
      <c r="I200" s="48" t="inlineStr">
        <is>
          <t>A-Premium</t>
        </is>
      </c>
      <c r="J200" s="50" t="n">
        <v>2400</v>
      </c>
      <c r="K200" s="50" t="n">
        <v>7200</v>
      </c>
      <c r="L200" s="48" t="inlineStr">
        <is>
          <t>Exclusive to MENA</t>
        </is>
      </c>
      <c r="M200" s="48" t="inlineStr">
        <is>
          <t>ON_BRAND</t>
        </is>
      </c>
      <c r="N200" s="48" t="inlineStr"/>
      <c r="O200" s="48" t="inlineStr"/>
    </row>
    <row r="201">
      <c r="A201" s="47" t="n">
        <v>190</v>
      </c>
      <c r="B201" s="48" t="inlineStr">
        <is>
          <t>The Gift</t>
        </is>
      </c>
      <c r="C201" s="47" t="n">
        <v>2001</v>
      </c>
      <c r="D201" s="48" t="inlineStr">
        <is>
          <t>Fantasy, Mystery, Horror</t>
        </is>
      </c>
      <c r="E201" s="49" t="n">
        <v>110</v>
      </c>
      <c r="F201" s="48" t="inlineStr">
        <is>
          <t>Not on MENA SVOD</t>
        </is>
      </c>
      <c r="G201" s="48" t="inlineStr">
        <is>
          <t>fantasia</t>
        </is>
      </c>
      <c r="H201" s="48" t="inlineStr">
        <is>
          <t>https://www.slasherplay.tv/en/movie/the-gift-333</t>
        </is>
      </c>
      <c r="I201" s="48" t="inlineStr">
        <is>
          <t>C-Catalog</t>
        </is>
      </c>
      <c r="J201" s="50" t="n">
        <v>600</v>
      </c>
      <c r="K201" s="50" t="n">
        <v>1800</v>
      </c>
      <c r="L201" s="48" t="inlineStr">
        <is>
          <t>Catalog library</t>
        </is>
      </c>
      <c r="M201" s="48" t="inlineStr">
        <is>
          <t>ON_BRAND</t>
        </is>
      </c>
      <c r="N201" s="48" t="inlineStr"/>
      <c r="O201" s="48" t="inlineStr"/>
    </row>
    <row r="202">
      <c r="A202" s="47" t="n">
        <v>191</v>
      </c>
      <c r="B202" s="48" t="inlineStr">
        <is>
          <t>The Hatching</t>
        </is>
      </c>
      <c r="C202" s="47" t="n">
        <v>2018</v>
      </c>
      <c r="D202" s="48" t="inlineStr">
        <is>
          <t>Comedy, Thriller, Horror</t>
        </is>
      </c>
      <c r="E202" s="49" t="n">
        <v>87</v>
      </c>
      <c r="F202" s="48" t="inlineStr">
        <is>
          <t>EXCLUSIVE</t>
        </is>
      </c>
      <c r="G202" s="48" t="inlineStr">
        <is>
          <t>crime, exclusive</t>
        </is>
      </c>
      <c r="H202" s="48" t="inlineStr">
        <is>
          <t>https://www.slasherplay.tv/en/movie/the-hatching-181</t>
        </is>
      </c>
      <c r="I202" s="48" t="inlineStr">
        <is>
          <t>A-Premium</t>
        </is>
      </c>
      <c r="J202" s="50" t="n">
        <v>2400</v>
      </c>
      <c r="K202" s="50" t="n">
        <v>7200</v>
      </c>
      <c r="L202" s="48" t="inlineStr">
        <is>
          <t>Exclusive to MENA</t>
        </is>
      </c>
      <c r="M202" s="48" t="inlineStr">
        <is>
          <t>ON_BRAND</t>
        </is>
      </c>
      <c r="N202" s="48" t="inlineStr"/>
      <c r="O202" s="48" t="inlineStr"/>
    </row>
    <row r="203">
      <c r="A203" s="47" t="n">
        <v>192</v>
      </c>
      <c r="B203" s="48" t="inlineStr">
        <is>
          <t>The House of the Devil</t>
        </is>
      </c>
      <c r="C203" s="47" t="n">
        <v>2009</v>
      </c>
      <c r="D203" s="48" t="inlineStr">
        <is>
          <t>Mystery, Horror</t>
        </is>
      </c>
      <c r="E203" s="49" t="n">
        <v>95</v>
      </c>
      <c r="F203" s="48" t="inlineStr">
        <is>
          <t>Not on MENA SVOD</t>
        </is>
      </c>
      <c r="G203" s="48" t="inlineStr">
        <is>
          <t>terror</t>
        </is>
      </c>
      <c r="H203" s="48" t="inlineStr">
        <is>
          <t>https://www.slasherplay.tv/en/movie/the-house-of-the-devil-340</t>
        </is>
      </c>
      <c r="I203" s="48" t="inlineStr">
        <is>
          <t>C-Catalog</t>
        </is>
      </c>
      <c r="J203" s="50" t="n">
        <v>600</v>
      </c>
      <c r="K203" s="50" t="n">
        <v>1800</v>
      </c>
      <c r="L203" s="48" t="inlineStr">
        <is>
          <t>Catalog library</t>
        </is>
      </c>
      <c r="M203" s="48" t="inlineStr">
        <is>
          <t>ON_BRAND</t>
        </is>
      </c>
      <c r="N203" s="48" t="inlineStr">
        <is>
          <t>YES</t>
        </is>
      </c>
      <c r="O203" s="48" t="inlineStr"/>
    </row>
    <row r="204">
      <c r="A204" s="51" t="n">
        <v>193</v>
      </c>
      <c r="B204" s="52" t="inlineStr">
        <is>
          <t>The Human Stain</t>
        </is>
      </c>
      <c r="C204" s="51" t="n">
        <v>2003</v>
      </c>
      <c r="D204" s="52" t="inlineStr">
        <is>
          <t>Thriller, Romance</t>
        </is>
      </c>
      <c r="E204" s="53" t="n">
        <v>105</v>
      </c>
      <c r="F204" s="52" t="inlineStr">
        <is>
          <t>Not on MENA SVOD</t>
        </is>
      </c>
      <c r="G204" s="52" t="inlineStr">
        <is>
          <t>crime</t>
        </is>
      </c>
      <c r="H204" s="52" t="inlineStr">
        <is>
          <t>https://www.slasherplay.tv/en/movie/the-human-stain-331</t>
        </is>
      </c>
      <c r="I204" s="52" t="inlineStr">
        <is>
          <t>C-Catalog</t>
        </is>
      </c>
      <c r="J204" s="54" t="n">
        <v>600</v>
      </c>
      <c r="K204" s="54" t="n">
        <v>1800</v>
      </c>
      <c r="L204" s="52" t="inlineStr">
        <is>
          <t>Catalog library</t>
        </is>
      </c>
      <c r="M204" s="52" t="inlineStr">
        <is>
          <t>OFF_BRAND</t>
        </is>
      </c>
      <c r="N204" s="52" t="inlineStr"/>
      <c r="O204" s="52" t="inlineStr"/>
    </row>
    <row r="205">
      <c r="A205" s="51" t="n">
        <v>194</v>
      </c>
      <c r="B205" s="52" t="inlineStr">
        <is>
          <t>The Humanity Bureau</t>
        </is>
      </c>
      <c r="C205" s="51" t="n">
        <v>2018</v>
      </c>
      <c r="D205" s="52" t="inlineStr">
        <is>
          <t>Thriller, Action, Sci-Fi</t>
        </is>
      </c>
      <c r="E205" s="53" t="n">
        <v>91</v>
      </c>
      <c r="F205" s="52" t="inlineStr">
        <is>
          <t>Not on MENA SVOD</t>
        </is>
      </c>
      <c r="G205" s="52" t="inlineStr">
        <is>
          <t>sci-fi</t>
        </is>
      </c>
      <c r="H205" s="52" t="inlineStr">
        <is>
          <t>https://www.slasherplay.tv/en/movie/the-humanity-bureau-409</t>
        </is>
      </c>
      <c r="I205" s="52" t="inlineStr">
        <is>
          <t>C-Catalog</t>
        </is>
      </c>
      <c r="J205" s="54" t="n">
        <v>600</v>
      </c>
      <c r="K205" s="54" t="n">
        <v>1800</v>
      </c>
      <c r="L205" s="52" t="inlineStr">
        <is>
          <t>Catalog library</t>
        </is>
      </c>
      <c r="M205" s="52" t="inlineStr">
        <is>
          <t>OFF_BRAND</t>
        </is>
      </c>
      <c r="N205" s="52" t="inlineStr"/>
      <c r="O205" s="52" t="inlineStr"/>
    </row>
    <row r="206">
      <c r="A206" s="47" t="n">
        <v>195</v>
      </c>
      <c r="B206" s="48" t="inlineStr">
        <is>
          <t>The Hunters</t>
        </is>
      </c>
      <c r="C206" s="47" t="n">
        <v>2011</v>
      </c>
      <c r="D206" s="48" t="inlineStr">
        <is>
          <t>Thriller, Crime, Horror</t>
        </is>
      </c>
      <c r="E206" s="49" t="n">
        <v>106</v>
      </c>
      <c r="F206" s="48" t="inlineStr">
        <is>
          <t>Not on MENA SVOD</t>
        </is>
      </c>
      <c r="G206" s="48" t="inlineStr">
        <is>
          <t>crime</t>
        </is>
      </c>
      <c r="H206" s="48" t="inlineStr">
        <is>
          <t>https://www.slasherplay.tv/en/movie/the-hunters-342</t>
        </is>
      </c>
      <c r="I206" s="48" t="inlineStr">
        <is>
          <t>C-Catalog</t>
        </is>
      </c>
      <c r="J206" s="50" t="n">
        <v>600</v>
      </c>
      <c r="K206" s="50" t="n">
        <v>1800</v>
      </c>
      <c r="L206" s="48" t="inlineStr">
        <is>
          <t>Catalog library</t>
        </is>
      </c>
      <c r="M206" s="48" t="inlineStr">
        <is>
          <t>ON_BRAND</t>
        </is>
      </c>
      <c r="N206" s="48" t="inlineStr"/>
      <c r="O206" s="48" t="inlineStr"/>
    </row>
    <row r="207">
      <c r="A207" s="47" t="n">
        <v>196</v>
      </c>
      <c r="B207" s="48" t="inlineStr">
        <is>
          <t>The Innkeepers</t>
        </is>
      </c>
      <c r="C207" s="47" t="n">
        <v>2011</v>
      </c>
      <c r="D207" s="48" t="inlineStr">
        <is>
          <t>Mystery, Horror</t>
        </is>
      </c>
      <c r="E207" s="49" t="n">
        <v>96</v>
      </c>
      <c r="F207" s="48" t="inlineStr">
        <is>
          <t>EXCLUSIVE</t>
        </is>
      </c>
      <c r="G207" s="48" t="inlineStr">
        <is>
          <t>fantasia, exclusive</t>
        </is>
      </c>
      <c r="H207" s="48" t="inlineStr">
        <is>
          <t>https://www.slasherplay.tv/en/movie/the-innkeepers-163</t>
        </is>
      </c>
      <c r="I207" s="48" t="inlineStr">
        <is>
          <t>A-Premium</t>
        </is>
      </c>
      <c r="J207" s="50" t="n">
        <v>2400</v>
      </c>
      <c r="K207" s="50" t="n">
        <v>7200</v>
      </c>
      <c r="L207" s="48" t="inlineStr">
        <is>
          <t>Exclusive to MENA</t>
        </is>
      </c>
      <c r="M207" s="48" t="inlineStr">
        <is>
          <t>ON_BRAND</t>
        </is>
      </c>
      <c r="N207" s="48" t="inlineStr">
        <is>
          <t>YES</t>
        </is>
      </c>
      <c r="O207" s="48" t="inlineStr">
        <is>
          <t>YES</t>
        </is>
      </c>
    </row>
    <row r="208">
      <c r="A208" s="47" t="n">
        <v>197</v>
      </c>
      <c r="B208" s="48" t="inlineStr">
        <is>
          <t>The Lake</t>
        </is>
      </c>
      <c r="C208" s="47" t="n">
        <v>2023</v>
      </c>
      <c r="D208" s="48" t="inlineStr">
        <is>
          <t>Thriller, Sci-Fi, Horror</t>
        </is>
      </c>
      <c r="E208" s="49" t="n">
        <v>104</v>
      </c>
      <c r="F208" s="48" t="inlineStr">
        <is>
          <t>EXCLUSIVE</t>
        </is>
      </c>
      <c r="G208" s="48" t="inlineStr">
        <is>
          <t>sci-fi, originals</t>
        </is>
      </c>
      <c r="H208" s="48" t="inlineStr">
        <is>
          <t>https://www.slasherplay.tv/en/movie/the-lake-299</t>
        </is>
      </c>
      <c r="I208" s="48" t="inlineStr">
        <is>
          <t>A-Premium</t>
        </is>
      </c>
      <c r="J208" s="50" t="n">
        <v>2400</v>
      </c>
      <c r="K208" s="50" t="n">
        <v>7200</v>
      </c>
      <c r="L208" s="48" t="inlineStr">
        <is>
          <t>Exclusive to MENA</t>
        </is>
      </c>
      <c r="M208" s="48" t="inlineStr">
        <is>
          <t>ON_BRAND</t>
        </is>
      </c>
      <c r="N208" s="48" t="inlineStr"/>
      <c r="O208" s="48" t="inlineStr"/>
    </row>
    <row r="209">
      <c r="A209" s="47" t="n">
        <v>198</v>
      </c>
      <c r="B209" s="48" t="inlineStr">
        <is>
          <t>The Last Breath</t>
        </is>
      </c>
      <c r="C209" s="47" t="n">
        <v>2024</v>
      </c>
      <c r="D209" s="48" t="inlineStr">
        <is>
          <t>Thriller, Horror</t>
        </is>
      </c>
      <c r="E209" s="49" t="n">
        <v>93</v>
      </c>
      <c r="F209" s="48" t="inlineStr">
        <is>
          <t>EXCLUSIVE</t>
        </is>
      </c>
      <c r="G209" s="48" t="inlineStr">
        <is>
          <t>originals, terror</t>
        </is>
      </c>
      <c r="H209" s="48" t="inlineStr">
        <is>
          <t>https://www.slasherplay.tv/en/movie/the-last-breath-153</t>
        </is>
      </c>
      <c r="I209" s="48" t="inlineStr">
        <is>
          <t>A-Premium</t>
        </is>
      </c>
      <c r="J209" s="50" t="n">
        <v>2400</v>
      </c>
      <c r="K209" s="50" t="n">
        <v>7200</v>
      </c>
      <c r="L209" s="48" t="inlineStr">
        <is>
          <t>Exclusive to MENA</t>
        </is>
      </c>
      <c r="M209" s="48" t="inlineStr">
        <is>
          <t>ON_BRAND</t>
        </is>
      </c>
      <c r="N209" s="48" t="inlineStr"/>
      <c r="O209" s="48" t="inlineStr"/>
    </row>
    <row r="210">
      <c r="A210" s="47" t="n">
        <v>199</v>
      </c>
      <c r="B210" s="48" t="inlineStr">
        <is>
          <t>The Last Exorcism</t>
        </is>
      </c>
      <c r="C210" s="47" t="n">
        <v>2010</v>
      </c>
      <c r="D210" s="48" t="inlineStr">
        <is>
          <t>Thriller, Mystery, Terror</t>
        </is>
      </c>
      <c r="E210" s="49" t="n">
        <v>86</v>
      </c>
      <c r="F210" s="48" t="inlineStr">
        <is>
          <t>Not on MENA SVOD</t>
        </is>
      </c>
      <c r="G210" s="48" t="inlineStr">
        <is>
          <t>terror</t>
        </is>
      </c>
      <c r="H210" s="48" t="inlineStr">
        <is>
          <t>https://www.slasherplay.tv/en/movie/last-exorcism-479</t>
        </is>
      </c>
      <c r="I210" s="48" t="inlineStr">
        <is>
          <t>C-Catalog</t>
        </is>
      </c>
      <c r="J210" s="50" t="n">
        <v>600</v>
      </c>
      <c r="K210" s="50" t="n">
        <v>1800</v>
      </c>
      <c r="L210" s="48" t="inlineStr">
        <is>
          <t>Catalog library</t>
        </is>
      </c>
      <c r="M210" s="48" t="inlineStr">
        <is>
          <t>ON_BRAND</t>
        </is>
      </c>
      <c r="N210" s="48" t="inlineStr"/>
      <c r="O210" s="48" t="inlineStr"/>
    </row>
    <row r="211">
      <c r="A211" s="47" t="n">
        <v>200</v>
      </c>
      <c r="B211" s="48" t="inlineStr">
        <is>
          <t>The Last Exorcism Part II</t>
        </is>
      </c>
      <c r="C211" s="47" t="n">
        <v>2013</v>
      </c>
      <c r="D211" s="48" t="inlineStr">
        <is>
          <t>Thriller, Terror</t>
        </is>
      </c>
      <c r="E211" s="49" t="n">
        <v>88</v>
      </c>
      <c r="F211" s="48" t="inlineStr">
        <is>
          <t>Not on MENA SVOD</t>
        </is>
      </c>
      <c r="G211" s="48" t="inlineStr">
        <is>
          <t>terror</t>
        </is>
      </c>
      <c r="H211" s="48" t="inlineStr">
        <is>
          <t>https://www.slasherplay.tv/en/movie/last-exorcism-part-ii-480</t>
        </is>
      </c>
      <c r="I211" s="48" t="inlineStr">
        <is>
          <t>C-Catalog</t>
        </is>
      </c>
      <c r="J211" s="50" t="n">
        <v>600</v>
      </c>
      <c r="K211" s="50" t="n">
        <v>1800</v>
      </c>
      <c r="L211" s="48" t="inlineStr">
        <is>
          <t>Catalog library</t>
        </is>
      </c>
      <c r="M211" s="48" t="inlineStr">
        <is>
          <t>ON_BRAND</t>
        </is>
      </c>
      <c r="N211" s="48" t="inlineStr"/>
      <c r="O211" s="48" t="inlineStr"/>
    </row>
    <row r="212">
      <c r="A212" s="51" t="n">
        <v>201</v>
      </c>
      <c r="B212" s="52" t="inlineStr">
        <is>
          <t>The Last Hitman</t>
        </is>
      </c>
      <c r="C212" s="51" t="n">
        <v>2004</v>
      </c>
      <c r="D212" s="52" t="inlineStr">
        <is>
          <t>Crime</t>
        </is>
      </c>
      <c r="E212" s="53" t="n">
        <v>90</v>
      </c>
      <c r="F212" s="52" t="inlineStr">
        <is>
          <t>Not on MENA SVOD</t>
        </is>
      </c>
      <c r="G212" s="52" t="inlineStr">
        <is>
          <t>crime</t>
        </is>
      </c>
      <c r="H212" s="52" t="inlineStr">
        <is>
          <t>https://www.slasherplay.tv/en/movie/the-last-hitman-374</t>
        </is>
      </c>
      <c r="I212" s="52" t="inlineStr">
        <is>
          <t>D-Library</t>
        </is>
      </c>
      <c r="J212" s="54" t="n">
        <v>300</v>
      </c>
      <c r="K212" s="54" t="n">
        <v>900</v>
      </c>
      <c r="L212" s="52" t="inlineStr">
        <is>
          <t>Deep library long-tail</t>
        </is>
      </c>
      <c r="M212" s="52" t="inlineStr">
        <is>
          <t>OFF_BRAND</t>
        </is>
      </c>
      <c r="N212" s="52" t="inlineStr"/>
      <c r="O212" s="52" t="inlineStr"/>
    </row>
    <row r="213">
      <c r="A213" s="55" t="n">
        <v>202</v>
      </c>
      <c r="B213" s="56" t="inlineStr">
        <is>
          <t>The Last Man</t>
        </is>
      </c>
      <c r="C213" s="55" t="n">
        <v>2019</v>
      </c>
      <c r="D213" s="56" t="inlineStr">
        <is>
          <t>Action, Mystery</t>
        </is>
      </c>
      <c r="E213" s="57" t="n">
        <v>102</v>
      </c>
      <c r="F213" s="56" t="inlineStr">
        <is>
          <t>EXCLUSIVE</t>
        </is>
      </c>
      <c r="G213" s="56" t="inlineStr">
        <is>
          <t>terror, exclusive</t>
        </is>
      </c>
      <c r="H213" s="56" t="inlineStr">
        <is>
          <t>https://www.slasherplay.tv/en/movie/the-last-man1-149</t>
        </is>
      </c>
      <c r="I213" s="56" t="inlineStr">
        <is>
          <t>A-Premium</t>
        </is>
      </c>
      <c r="J213" s="58" t="n">
        <v>2400</v>
      </c>
      <c r="K213" s="58" t="n">
        <v>7200</v>
      </c>
      <c r="L213" s="56" t="inlineStr">
        <is>
          <t>Exclusive to MENA</t>
        </is>
      </c>
      <c r="M213" s="56" t="inlineStr">
        <is>
          <t>BORDERLINE</t>
        </is>
      </c>
      <c r="N213" s="56" t="inlineStr"/>
      <c r="O213" s="56" t="inlineStr"/>
    </row>
    <row r="214">
      <c r="A214" s="47" t="n">
        <v>203</v>
      </c>
      <c r="B214" s="48" t="inlineStr">
        <is>
          <t>The Last Seven</t>
        </is>
      </c>
      <c r="C214" s="47" t="n">
        <v>2013</v>
      </c>
      <c r="D214" s="48" t="inlineStr">
        <is>
          <t>Thriller, Sci-Fi, Mystery, Horror</t>
        </is>
      </c>
      <c r="E214" s="49" t="n">
        <v>84</v>
      </c>
      <c r="F214" s="48" t="inlineStr">
        <is>
          <t>Not on MENA SVOD</t>
        </is>
      </c>
      <c r="G214" s="48" t="inlineStr">
        <is>
          <t>fantasia</t>
        </is>
      </c>
      <c r="H214" s="48" t="inlineStr">
        <is>
          <t>https://www.slasherplay.tv/en/movie/the-last-seven-253</t>
        </is>
      </c>
      <c r="I214" s="48" t="inlineStr">
        <is>
          <t>C-Catalog</t>
        </is>
      </c>
      <c r="J214" s="50" t="n">
        <v>600</v>
      </c>
      <c r="K214" s="50" t="n">
        <v>1800</v>
      </c>
      <c r="L214" s="48" t="inlineStr">
        <is>
          <t>Catalog library</t>
        </is>
      </c>
      <c r="M214" s="48" t="inlineStr">
        <is>
          <t>ON_BRAND</t>
        </is>
      </c>
      <c r="N214" s="48" t="inlineStr"/>
      <c r="O214" s="48" t="inlineStr"/>
    </row>
    <row r="215">
      <c r="A215" s="47" t="n">
        <v>204</v>
      </c>
      <c r="B215" s="48" t="inlineStr">
        <is>
          <t>The lullaby</t>
        </is>
      </c>
      <c r="C215" s="47" t="n">
        <v>2018</v>
      </c>
      <c r="D215" s="48" t="inlineStr">
        <is>
          <t>Horror</t>
        </is>
      </c>
      <c r="E215" s="49" t="n">
        <v>86</v>
      </c>
      <c r="F215" s="48" t="inlineStr">
        <is>
          <t>EXCLUSIVE</t>
        </is>
      </c>
      <c r="G215" s="48" t="inlineStr">
        <is>
          <t>terror, exclusive</t>
        </is>
      </c>
      <c r="H215" s="48" t="inlineStr">
        <is>
          <t>https://www.slasherplay.tv/en/movie/the-lullaby-120</t>
        </is>
      </c>
      <c r="I215" s="48" t="inlineStr">
        <is>
          <t>A-Premium</t>
        </is>
      </c>
      <c r="J215" s="50" t="n">
        <v>2400</v>
      </c>
      <c r="K215" s="50" t="n">
        <v>7200</v>
      </c>
      <c r="L215" s="48" t="inlineStr">
        <is>
          <t>Exclusive to MENA</t>
        </is>
      </c>
      <c r="M215" s="48" t="inlineStr">
        <is>
          <t>ON_BRAND</t>
        </is>
      </c>
      <c r="N215" s="48" t="inlineStr"/>
      <c r="O215" s="48" t="inlineStr"/>
    </row>
    <row r="216">
      <c r="A216" s="47" t="n">
        <v>205</v>
      </c>
      <c r="B216" s="48" t="inlineStr">
        <is>
          <t>The Maid</t>
        </is>
      </c>
      <c r="C216" s="47" t="n">
        <v>2020</v>
      </c>
      <c r="D216" s="48" t="inlineStr">
        <is>
          <t>Thriller, Mystery, Horror</t>
        </is>
      </c>
      <c r="E216" s="49" t="n">
        <v>103</v>
      </c>
      <c r="F216" s="48" t="inlineStr">
        <is>
          <t>EXCLUSIVE</t>
        </is>
      </c>
      <c r="G216" s="48" t="inlineStr">
        <is>
          <t>fantasia, exclusive</t>
        </is>
      </c>
      <c r="H216" s="48" t="inlineStr">
        <is>
          <t>https://www.slasherplay.tv/en/movie/the-maid-178</t>
        </is>
      </c>
      <c r="I216" s="48" t="inlineStr">
        <is>
          <t>A-Premium</t>
        </is>
      </c>
      <c r="J216" s="50" t="n">
        <v>2400</v>
      </c>
      <c r="K216" s="50" t="n">
        <v>7200</v>
      </c>
      <c r="L216" s="48" t="inlineStr">
        <is>
          <t>Exclusive to MENA</t>
        </is>
      </c>
      <c r="M216" s="48" t="inlineStr">
        <is>
          <t>ON_BRAND</t>
        </is>
      </c>
      <c r="N216" s="48" t="inlineStr"/>
      <c r="O216" s="48" t="inlineStr"/>
    </row>
    <row r="217">
      <c r="A217" s="51" t="n">
        <v>206</v>
      </c>
      <c r="B217" s="52" t="inlineStr">
        <is>
          <t>The Mercenary</t>
        </is>
      </c>
      <c r="C217" s="51" t="n">
        <v>2020</v>
      </c>
      <c r="D217" s="52" t="inlineStr">
        <is>
          <t>Action</t>
        </is>
      </c>
      <c r="E217" s="53" t="n">
        <v>91</v>
      </c>
      <c r="F217" s="52" t="inlineStr">
        <is>
          <t>EXCLUSIVE</t>
        </is>
      </c>
      <c r="G217" s="52" t="inlineStr">
        <is>
          <t>crime, exclusive</t>
        </is>
      </c>
      <c r="H217" s="52" t="inlineStr">
        <is>
          <t>https://www.slasherplay.tv/en/movie/the-mercenary-176</t>
        </is>
      </c>
      <c r="I217" s="52" t="inlineStr">
        <is>
          <t>A-Premium</t>
        </is>
      </c>
      <c r="J217" s="54" t="n">
        <v>2400</v>
      </c>
      <c r="K217" s="54" t="n">
        <v>7200</v>
      </c>
      <c r="L217" s="52" t="inlineStr">
        <is>
          <t>Exclusive to MENA</t>
        </is>
      </c>
      <c r="M217" s="52" t="inlineStr">
        <is>
          <t>OFF_BRAND</t>
        </is>
      </c>
      <c r="N217" s="52" t="inlineStr"/>
      <c r="O217" s="52" t="inlineStr"/>
    </row>
    <row r="218">
      <c r="A218" s="47" t="n">
        <v>207</v>
      </c>
      <c r="B218" s="48" t="inlineStr">
        <is>
          <t>The Night</t>
        </is>
      </c>
      <c r="C218" s="47" t="n">
        <v>2020</v>
      </c>
      <c r="D218" s="48" t="inlineStr">
        <is>
          <t>Thriller, Mystery, Horror</t>
        </is>
      </c>
      <c r="E218" s="49" t="n">
        <v>105</v>
      </c>
      <c r="F218" s="48" t="inlineStr">
        <is>
          <t>Not on MENA SVOD</t>
        </is>
      </c>
      <c r="G218" s="48" t="inlineStr">
        <is>
          <t>terror</t>
        </is>
      </c>
      <c r="H218" s="48" t="inlineStr">
        <is>
          <t>https://www.slasherplay.tv/en/movie/the-night-222</t>
        </is>
      </c>
      <c r="I218" s="48" t="inlineStr">
        <is>
          <t>B-Core</t>
        </is>
      </c>
      <c r="J218" s="50" t="n">
        <v>1200</v>
      </c>
      <c r="K218" s="50" t="n">
        <v>3600</v>
      </c>
      <c r="L218" s="48" t="inlineStr">
        <is>
          <t>Recent release</t>
        </is>
      </c>
      <c r="M218" s="48" t="inlineStr">
        <is>
          <t>ON_BRAND</t>
        </is>
      </c>
      <c r="N218" s="48" t="inlineStr"/>
      <c r="O218" s="48" t="inlineStr"/>
    </row>
    <row r="219">
      <c r="A219" s="47" t="n">
        <v>208</v>
      </c>
      <c r="B219" s="48" t="inlineStr">
        <is>
          <t>The Others</t>
        </is>
      </c>
      <c r="C219" s="47" t="n">
        <v>0</v>
      </c>
      <c r="D219" s="48" t="inlineStr">
        <is>
          <t>Horror</t>
        </is>
      </c>
      <c r="E219" s="49" t="n">
        <v>104</v>
      </c>
      <c r="F219" s="48" t="inlineStr">
        <is>
          <t>Not on MENA SVOD</t>
        </is>
      </c>
      <c r="G219" s="48" t="inlineStr">
        <is>
          <t>fantasia</t>
        </is>
      </c>
      <c r="H219" s="48" t="inlineStr">
        <is>
          <t>https://www.slasherplay.tv/en/movie/the-others-444</t>
        </is>
      </c>
      <c r="I219" s="48" t="inlineStr">
        <is>
          <t>C-Catalog</t>
        </is>
      </c>
      <c r="J219" s="50" t="n">
        <v>600</v>
      </c>
      <c r="K219" s="50" t="n">
        <v>1800</v>
      </c>
      <c r="L219" s="48" t="inlineStr">
        <is>
          <t>Catalog library</t>
        </is>
      </c>
      <c r="M219" s="48" t="inlineStr">
        <is>
          <t>ON_BRAND</t>
        </is>
      </c>
      <c r="N219" s="48" t="inlineStr"/>
      <c r="O219" s="48" t="inlineStr"/>
    </row>
    <row r="220">
      <c r="A220" s="47" t="n">
        <v>209</v>
      </c>
      <c r="B220" s="48" t="inlineStr">
        <is>
          <t>The Outer Wild</t>
        </is>
      </c>
      <c r="C220" s="47" t="n">
        <v>2018</v>
      </c>
      <c r="D220" s="48" t="inlineStr">
        <is>
          <t>Thriller, Action, Sci-Fi, Horror</t>
        </is>
      </c>
      <c r="E220" s="49" t="n">
        <v>84</v>
      </c>
      <c r="F220" s="48" t="inlineStr">
        <is>
          <t>Not on MENA SVOD</t>
        </is>
      </c>
      <c r="G220" s="48" t="inlineStr">
        <is>
          <t>sci-fi</t>
        </is>
      </c>
      <c r="H220" s="48" t="inlineStr">
        <is>
          <t>https://www.slasherplay.tv/en/movie/the-outer-wild-207</t>
        </is>
      </c>
      <c r="I220" s="48" t="inlineStr">
        <is>
          <t>C-Catalog</t>
        </is>
      </c>
      <c r="J220" s="50" t="n">
        <v>600</v>
      </c>
      <c r="K220" s="50" t="n">
        <v>1800</v>
      </c>
      <c r="L220" s="48" t="inlineStr">
        <is>
          <t>Catalog library</t>
        </is>
      </c>
      <c r="M220" s="48" t="inlineStr">
        <is>
          <t>ON_BRAND</t>
        </is>
      </c>
      <c r="N220" s="48" t="inlineStr"/>
      <c r="O220" s="48" t="inlineStr"/>
    </row>
    <row r="221">
      <c r="A221" s="47" t="n">
        <v>210</v>
      </c>
      <c r="B221" s="48" t="inlineStr">
        <is>
          <t>The Owners</t>
        </is>
      </c>
      <c r="C221" s="47" t="n">
        <v>2021</v>
      </c>
      <c r="D221" s="48" t="inlineStr">
        <is>
          <t>Comedy, Thriller, Crime, Mystery, Horror</t>
        </is>
      </c>
      <c r="E221" s="49" t="n">
        <v>91</v>
      </c>
      <c r="F221" s="48" t="inlineStr">
        <is>
          <t>EXCLUSIVE</t>
        </is>
      </c>
      <c r="G221" s="48" t="inlineStr">
        <is>
          <t>terror, exclusive</t>
        </is>
      </c>
      <c r="H221" s="48" t="inlineStr">
        <is>
          <t>https://www.slasherplay.tv/en/movie/the-owners-157</t>
        </is>
      </c>
      <c r="I221" s="48" t="inlineStr">
        <is>
          <t>A-Premium</t>
        </is>
      </c>
      <c r="J221" s="50" t="n">
        <v>2400</v>
      </c>
      <c r="K221" s="50" t="n">
        <v>7200</v>
      </c>
      <c r="L221" s="48" t="inlineStr">
        <is>
          <t>Exclusive to MENA</t>
        </is>
      </c>
      <c r="M221" s="48" t="inlineStr">
        <is>
          <t>ON_BRAND</t>
        </is>
      </c>
      <c r="N221" s="48" t="inlineStr"/>
      <c r="O221" s="48" t="inlineStr"/>
    </row>
    <row r="222">
      <c r="A222" s="51" t="n">
        <v>211</v>
      </c>
      <c r="B222" s="52" t="inlineStr">
        <is>
          <t>The Pagan King</t>
        </is>
      </c>
      <c r="C222" s="51" t="n">
        <v>2018</v>
      </c>
      <c r="D222" s="52" t="inlineStr">
        <is>
          <t>Action, Historical</t>
        </is>
      </c>
      <c r="E222" s="53" t="n">
        <v>100</v>
      </c>
      <c r="F222" s="52" t="inlineStr">
        <is>
          <t>Not on MENA SVOD</t>
        </is>
      </c>
      <c r="G222" s="52" t="inlineStr">
        <is>
          <t>crime</t>
        </is>
      </c>
      <c r="H222" s="52" t="inlineStr">
        <is>
          <t>https://www.slasherplay.tv/en/movie/the-pagan-king-the-battle-of-death-237</t>
        </is>
      </c>
      <c r="I222" s="52" t="inlineStr">
        <is>
          <t>D-Library</t>
        </is>
      </c>
      <c r="J222" s="54" t="n">
        <v>300</v>
      </c>
      <c r="K222" s="54" t="n">
        <v>900</v>
      </c>
      <c r="L222" s="52" t="inlineStr">
        <is>
          <t>Deep library long-tail</t>
        </is>
      </c>
      <c r="M222" s="52" t="inlineStr">
        <is>
          <t>OFF_BRAND</t>
        </is>
      </c>
      <c r="N222" s="52" t="inlineStr"/>
      <c r="O222" s="52" t="inlineStr"/>
    </row>
    <row r="223">
      <c r="A223" s="51" t="n">
        <v>212</v>
      </c>
      <c r="B223" s="52" t="inlineStr">
        <is>
          <t>The Parts You Lose</t>
        </is>
      </c>
      <c r="C223" s="51" t="n">
        <v>2019</v>
      </c>
      <c r="D223" s="52" t="inlineStr">
        <is>
          <t>Thriller, Crime</t>
        </is>
      </c>
      <c r="E223" s="53" t="n">
        <v>94</v>
      </c>
      <c r="F223" s="52" t="inlineStr">
        <is>
          <t>Not on MENA SVOD</t>
        </is>
      </c>
      <c r="G223" s="52" t="inlineStr">
        <is>
          <t>crime</t>
        </is>
      </c>
      <c r="H223" s="52" t="inlineStr">
        <is>
          <t>https://www.slasherplay.tv/en/movie/the-parts-you-lose-355</t>
        </is>
      </c>
      <c r="I223" s="52" t="inlineStr">
        <is>
          <t>B-Core</t>
        </is>
      </c>
      <c r="J223" s="54" t="n">
        <v>1200</v>
      </c>
      <c r="K223" s="54" t="n">
        <v>3600</v>
      </c>
      <c r="L223" s="52" t="inlineStr">
        <is>
          <t>Recent release</t>
        </is>
      </c>
      <c r="M223" s="52" t="inlineStr">
        <is>
          <t>OFF_BRAND</t>
        </is>
      </c>
      <c r="N223" s="52" t="inlineStr"/>
      <c r="O223" s="52" t="inlineStr"/>
    </row>
    <row r="224">
      <c r="A224" s="47" t="n">
        <v>213</v>
      </c>
      <c r="B224" s="48" t="inlineStr">
        <is>
          <t>The Piper</t>
        </is>
      </c>
      <c r="C224" s="47" t="n">
        <v>2024</v>
      </c>
      <c r="D224" s="48" t="inlineStr">
        <is>
          <t>Fantasy, Horror, Supernatural horror, Serial Killer</t>
        </is>
      </c>
      <c r="E224" s="49" t="n">
        <v>103</v>
      </c>
      <c r="F224" s="48" t="inlineStr">
        <is>
          <t>EXCLUSIVE</t>
        </is>
      </c>
      <c r="G224" s="48" t="inlineStr">
        <is>
          <t>originals, fantasia, exclusive</t>
        </is>
      </c>
      <c r="H224" s="48" t="inlineStr">
        <is>
          <t>https://www.slasherplay.tv/en/movie/the-piper-144</t>
        </is>
      </c>
      <c r="I224" s="48" t="inlineStr">
        <is>
          <t>A-Premium</t>
        </is>
      </c>
      <c r="J224" s="50" t="n">
        <v>2400</v>
      </c>
      <c r="K224" s="50" t="n">
        <v>7200</v>
      </c>
      <c r="L224" s="48" t="inlineStr">
        <is>
          <t>Exclusive to MENA</t>
        </is>
      </c>
      <c r="M224" s="48" t="inlineStr">
        <is>
          <t>ON_BRAND</t>
        </is>
      </c>
      <c r="N224" s="48" t="inlineStr"/>
      <c r="O224" s="48" t="inlineStr"/>
    </row>
    <row r="225">
      <c r="A225" s="47" t="n">
        <v>214</v>
      </c>
      <c r="B225" s="48" t="inlineStr">
        <is>
          <t>The Price We Pay</t>
        </is>
      </c>
      <c r="C225" s="47" t="n">
        <v>2023</v>
      </c>
      <c r="D225" s="48" t="inlineStr">
        <is>
          <t>Thriller, Action, Horror</t>
        </is>
      </c>
      <c r="E225" s="49" t="n">
        <v>85</v>
      </c>
      <c r="F225" s="48" t="inlineStr">
        <is>
          <t>EXCLUSIVE</t>
        </is>
      </c>
      <c r="G225" s="48" t="inlineStr">
        <is>
          <t>originals, crime</t>
        </is>
      </c>
      <c r="H225" s="48" t="inlineStr">
        <is>
          <t>https://www.slasherplay.tv/en/movie/the-price-we-pay-224</t>
        </is>
      </c>
      <c r="I225" s="48" t="inlineStr">
        <is>
          <t>A-Premium</t>
        </is>
      </c>
      <c r="J225" s="50" t="n">
        <v>2400</v>
      </c>
      <c r="K225" s="50" t="n">
        <v>7200</v>
      </c>
      <c r="L225" s="48" t="inlineStr">
        <is>
          <t>Exclusive to MENA</t>
        </is>
      </c>
      <c r="M225" s="48" t="inlineStr">
        <is>
          <t>ON_BRAND</t>
        </is>
      </c>
      <c r="N225" s="48" t="inlineStr"/>
      <c r="O225" s="48" t="inlineStr"/>
    </row>
    <row r="226">
      <c r="A226" s="51" t="n">
        <v>215</v>
      </c>
      <c r="B226" s="52" t="inlineStr">
        <is>
          <t>The Quarry</t>
        </is>
      </c>
      <c r="C226" s="51" t="n">
        <v>2020</v>
      </c>
      <c r="D226" s="52" t="inlineStr">
        <is>
          <t>Thriller, Crime, Mystery</t>
        </is>
      </c>
      <c r="E226" s="53" t="n">
        <v>103</v>
      </c>
      <c r="F226" s="52" t="inlineStr">
        <is>
          <t>Not on MENA SVOD</t>
        </is>
      </c>
      <c r="G226" s="52" t="inlineStr">
        <is>
          <t>crime</t>
        </is>
      </c>
      <c r="H226" s="52" t="inlineStr">
        <is>
          <t>https://www.slasherplay.tv/en/movie/the-quarry-379</t>
        </is>
      </c>
      <c r="I226" s="52" t="inlineStr">
        <is>
          <t>B-Core</t>
        </is>
      </c>
      <c r="J226" s="54" t="n">
        <v>1200</v>
      </c>
      <c r="K226" s="54" t="n">
        <v>3600</v>
      </c>
      <c r="L226" s="52" t="inlineStr">
        <is>
          <t>Recent release</t>
        </is>
      </c>
      <c r="M226" s="52" t="inlineStr">
        <is>
          <t>OFF_BRAND</t>
        </is>
      </c>
      <c r="N226" s="52" t="inlineStr"/>
      <c r="O226" s="52" t="inlineStr"/>
    </row>
    <row r="227">
      <c r="A227" s="47" t="n">
        <v>216</v>
      </c>
      <c r="B227" s="48" t="inlineStr">
        <is>
          <t>The Rake</t>
        </is>
      </c>
      <c r="C227" s="47" t="n">
        <v>2018</v>
      </c>
      <c r="D227" s="48" t="inlineStr">
        <is>
          <t>Thriller, Mystery, Horror</t>
        </is>
      </c>
      <c r="E227" s="49" t="n">
        <v>78</v>
      </c>
      <c r="F227" s="48" t="inlineStr">
        <is>
          <t>Not on MENA SVOD</t>
        </is>
      </c>
      <c r="G227" s="48" t="inlineStr">
        <is>
          <t>fantasia</t>
        </is>
      </c>
      <c r="H227" s="48" t="inlineStr">
        <is>
          <t>https://www.slasherplay.tv/en/movie/the-rake-240</t>
        </is>
      </c>
      <c r="I227" s="48" t="inlineStr">
        <is>
          <t>D-Library</t>
        </is>
      </c>
      <c r="J227" s="50" t="n">
        <v>300</v>
      </c>
      <c r="K227" s="50" t="n">
        <v>900</v>
      </c>
      <c r="L227" s="48" t="inlineStr">
        <is>
          <t>Deep library long-tail</t>
        </is>
      </c>
      <c r="M227" s="48" t="inlineStr">
        <is>
          <t>ON_BRAND</t>
        </is>
      </c>
      <c r="N227" s="48" t="inlineStr"/>
      <c r="O227" s="48" t="inlineStr">
        <is>
          <t>YES</t>
        </is>
      </c>
    </row>
    <row r="228">
      <c r="A228" s="47" t="n">
        <v>217</v>
      </c>
      <c r="B228" s="48" t="inlineStr">
        <is>
          <t>The Recall</t>
        </is>
      </c>
      <c r="C228" s="47" t="n">
        <v>2017</v>
      </c>
      <c r="D228" s="48" t="inlineStr">
        <is>
          <t>Thriller, Action, Sci-Fi, Mystery, Horror</t>
        </is>
      </c>
      <c r="E228" s="49" t="n">
        <v>87</v>
      </c>
      <c r="F228" s="48" t="inlineStr">
        <is>
          <t>EXCLUSIVE</t>
        </is>
      </c>
      <c r="G228" s="48" t="inlineStr">
        <is>
          <t>sci-fi, exclusive</t>
        </is>
      </c>
      <c r="H228" s="48" t="inlineStr">
        <is>
          <t>https://www.slasherplay.tv/en/movie/the-recall-183</t>
        </is>
      </c>
      <c r="I228" s="48" t="inlineStr">
        <is>
          <t>A-Premium</t>
        </is>
      </c>
      <c r="J228" s="50" t="n">
        <v>2400</v>
      </c>
      <c r="K228" s="50" t="n">
        <v>7200</v>
      </c>
      <c r="L228" s="48" t="inlineStr">
        <is>
          <t>Exclusive to MENA</t>
        </is>
      </c>
      <c r="M228" s="48" t="inlineStr">
        <is>
          <t>ON_BRAND</t>
        </is>
      </c>
      <c r="N228" s="48" t="inlineStr"/>
      <c r="O228" s="48" t="inlineStr"/>
    </row>
    <row r="229">
      <c r="A229" s="47" t="n">
        <v>218</v>
      </c>
      <c r="B229" s="48" t="inlineStr">
        <is>
          <t>The Retaliators</t>
        </is>
      </c>
      <c r="C229" s="47" t="n">
        <v>2022</v>
      </c>
      <c r="D229" s="48" t="inlineStr">
        <is>
          <t>Thriller, Horror</t>
        </is>
      </c>
      <c r="E229" s="49" t="n">
        <v>95</v>
      </c>
      <c r="F229" s="48" t="inlineStr">
        <is>
          <t>EXCLUSIVE</t>
        </is>
      </c>
      <c r="G229" s="48" t="inlineStr">
        <is>
          <t>slasher, exclusive</t>
        </is>
      </c>
      <c r="H229" s="48" t="inlineStr">
        <is>
          <t>https://www.slasherplay.tv/en/movie/the-retaliators-279</t>
        </is>
      </c>
      <c r="I229" s="48" t="inlineStr">
        <is>
          <t>A-Premium</t>
        </is>
      </c>
      <c r="J229" s="50" t="n">
        <v>2400</v>
      </c>
      <c r="K229" s="50" t="n">
        <v>7200</v>
      </c>
      <c r="L229" s="48" t="inlineStr">
        <is>
          <t>Exclusive to MENA</t>
        </is>
      </c>
      <c r="M229" s="48" t="inlineStr">
        <is>
          <t>ON_BRAND</t>
        </is>
      </c>
      <c r="N229" s="48" t="inlineStr"/>
      <c r="O229" s="48" t="inlineStr">
        <is>
          <t>YES</t>
        </is>
      </c>
    </row>
    <row r="230">
      <c r="A230" s="47" t="n">
        <v>219</v>
      </c>
      <c r="B230" s="48" t="inlineStr">
        <is>
          <t>The Russian Bride</t>
        </is>
      </c>
      <c r="C230" s="47" t="n">
        <v>2019</v>
      </c>
      <c r="D230" s="48" t="inlineStr">
        <is>
          <t>Thriller, Horror</t>
        </is>
      </c>
      <c r="E230" s="49" t="n">
        <v>109</v>
      </c>
      <c r="F230" s="48" t="inlineStr">
        <is>
          <t>EXCLUSIVE</t>
        </is>
      </c>
      <c r="G230" s="48" t="inlineStr">
        <is>
          <t>terror, exclusive</t>
        </is>
      </c>
      <c r="H230" s="48" t="inlineStr">
        <is>
          <t>https://www.slasherplay.tv/en/movie/the-russian-bride-297</t>
        </is>
      </c>
      <c r="I230" s="48" t="inlineStr">
        <is>
          <t>A-Premium</t>
        </is>
      </c>
      <c r="J230" s="50" t="n">
        <v>2400</v>
      </c>
      <c r="K230" s="50" t="n">
        <v>7200</v>
      </c>
      <c r="L230" s="48" t="inlineStr">
        <is>
          <t>Exclusive to MENA</t>
        </is>
      </c>
      <c r="M230" s="48" t="inlineStr">
        <is>
          <t>ON_BRAND</t>
        </is>
      </c>
      <c r="N230" s="48" t="inlineStr"/>
      <c r="O230" s="48" t="inlineStr"/>
    </row>
    <row r="231">
      <c r="A231" s="51" t="n">
        <v>220</v>
      </c>
      <c r="B231" s="52" t="inlineStr">
        <is>
          <t>The Shadow Effect</t>
        </is>
      </c>
      <c r="C231" s="51" t="n">
        <v>2017</v>
      </c>
      <c r="D231" s="52" t="inlineStr">
        <is>
          <t>Thriller, Sci-Fi, Mystery</t>
        </is>
      </c>
      <c r="E231" s="53" t="n">
        <v>90</v>
      </c>
      <c r="F231" s="52" t="inlineStr">
        <is>
          <t>Not on MENA SVOD</t>
        </is>
      </c>
      <c r="G231" s="52" t="inlineStr">
        <is>
          <t>sci-fi</t>
        </is>
      </c>
      <c r="H231" s="52" t="inlineStr">
        <is>
          <t>https://www.slasherplay.tv/en/movie/the-shadow-effect-252</t>
        </is>
      </c>
      <c r="I231" s="52" t="inlineStr">
        <is>
          <t>C-Catalog</t>
        </is>
      </c>
      <c r="J231" s="54" t="n">
        <v>600</v>
      </c>
      <c r="K231" s="54" t="n">
        <v>1800</v>
      </c>
      <c r="L231" s="52" t="inlineStr">
        <is>
          <t>Catalog library</t>
        </is>
      </c>
      <c r="M231" s="52" t="inlineStr">
        <is>
          <t>OFF_BRAND</t>
        </is>
      </c>
      <c r="N231" s="52" t="inlineStr"/>
      <c r="O231" s="52" t="inlineStr"/>
    </row>
    <row r="232">
      <c r="A232" s="51" t="n">
        <v>221</v>
      </c>
      <c r="B232" s="52" t="inlineStr">
        <is>
          <t>The Silent Forest</t>
        </is>
      </c>
      <c r="C232" s="51" t="n">
        <v>2022</v>
      </c>
      <c r="D232" s="52" t="inlineStr">
        <is>
          <t>Thriller, Crime, Mystery</t>
        </is>
      </c>
      <c r="E232" s="53" t="n">
        <v>94</v>
      </c>
      <c r="F232" s="52" t="inlineStr">
        <is>
          <t>Not on MENA SVOD</t>
        </is>
      </c>
      <c r="G232" s="52" t="inlineStr">
        <is>
          <t>crime</t>
        </is>
      </c>
      <c r="H232" s="52" t="inlineStr">
        <is>
          <t>https://www.slasherplay.tv/en/movie/the-silent-forest-292</t>
        </is>
      </c>
      <c r="I232" s="52" t="inlineStr">
        <is>
          <t>B-Core</t>
        </is>
      </c>
      <c r="J232" s="54" t="n">
        <v>1200</v>
      </c>
      <c r="K232" s="54" t="n">
        <v>3600</v>
      </c>
      <c r="L232" s="52" t="inlineStr">
        <is>
          <t>Recent release</t>
        </is>
      </c>
      <c r="M232" s="52" t="inlineStr">
        <is>
          <t>OFF_BRAND</t>
        </is>
      </c>
      <c r="N232" s="52" t="inlineStr"/>
      <c r="O232" s="52" t="inlineStr"/>
    </row>
    <row r="233">
      <c r="A233" s="47" t="n">
        <v>222</v>
      </c>
      <c r="B233" s="48" t="inlineStr">
        <is>
          <t>The Skeptic</t>
        </is>
      </c>
      <c r="C233" s="47" t="n">
        <v>2008</v>
      </c>
      <c r="D233" s="48" t="inlineStr">
        <is>
          <t>Thriller, Horror</t>
        </is>
      </c>
      <c r="E233" s="49" t="n">
        <v>100</v>
      </c>
      <c r="F233" s="48" t="inlineStr">
        <is>
          <t>EXCLUSIVE</t>
        </is>
      </c>
      <c r="G233" s="48" t="inlineStr">
        <is>
          <t>terror, exclusive</t>
        </is>
      </c>
      <c r="H233" s="48" t="inlineStr">
        <is>
          <t>https://www.slasherplay.tv/en/movie/the-skeptic-485</t>
        </is>
      </c>
      <c r="I233" s="48" t="inlineStr">
        <is>
          <t>A-Premium</t>
        </is>
      </c>
      <c r="J233" s="50" t="n">
        <v>2400</v>
      </c>
      <c r="K233" s="50" t="n">
        <v>7200</v>
      </c>
      <c r="L233" s="48" t="inlineStr">
        <is>
          <t>Exclusive to MENA</t>
        </is>
      </c>
      <c r="M233" s="48" t="inlineStr">
        <is>
          <t>ON_BRAND</t>
        </is>
      </c>
      <c r="N233" s="48" t="inlineStr"/>
      <c r="O233" s="48" t="inlineStr"/>
    </row>
    <row r="234">
      <c r="A234" s="47" t="n">
        <v>223</v>
      </c>
      <c r="B234" s="48" t="inlineStr">
        <is>
          <t>The Small Hand</t>
        </is>
      </c>
      <c r="C234" s="47" t="n">
        <v>2020</v>
      </c>
      <c r="D234" s="48" t="inlineStr">
        <is>
          <t>Thriller, Mystery, Horror</t>
        </is>
      </c>
      <c r="E234" s="49" t="n">
        <v>100</v>
      </c>
      <c r="F234" s="48" t="inlineStr">
        <is>
          <t>EXCLUSIVE</t>
        </is>
      </c>
      <c r="G234" s="48" t="inlineStr">
        <is>
          <t>terror, exclusive</t>
        </is>
      </c>
      <c r="H234" s="48" t="inlineStr">
        <is>
          <t>https://www.slasherplay.tv/en/movie/the-small-hand-247</t>
        </is>
      </c>
      <c r="I234" s="48" t="inlineStr">
        <is>
          <t>A-Premium</t>
        </is>
      </c>
      <c r="J234" s="50" t="n">
        <v>2400</v>
      </c>
      <c r="K234" s="50" t="n">
        <v>7200</v>
      </c>
      <c r="L234" s="48" t="inlineStr">
        <is>
          <t>Exclusive to MENA</t>
        </is>
      </c>
      <c r="M234" s="48" t="inlineStr">
        <is>
          <t>ON_BRAND</t>
        </is>
      </c>
      <c r="N234" s="48" t="inlineStr"/>
      <c r="O234" s="48" t="inlineStr"/>
    </row>
    <row r="235">
      <c r="A235" s="47" t="n">
        <v>224</v>
      </c>
      <c r="B235" s="48" t="inlineStr">
        <is>
          <t>The Stake Land</t>
        </is>
      </c>
      <c r="C235" s="47" t="n">
        <v>2011</v>
      </c>
      <c r="D235" s="48" t="inlineStr">
        <is>
          <t>Thriller, Action, Fantasy, Horror, Supernatural horror</t>
        </is>
      </c>
      <c r="E235" s="49" t="n">
        <v>100</v>
      </c>
      <c r="F235" s="48" t="inlineStr">
        <is>
          <t>Not on MENA SVOD</t>
        </is>
      </c>
      <c r="G235" s="48" t="inlineStr">
        <is>
          <t>franchise, fantasia</t>
        </is>
      </c>
      <c r="H235" s="48" t="inlineStr">
        <is>
          <t>https://www.slasherplay.tv/en/movie/stake-land-339</t>
        </is>
      </c>
      <c r="I235" s="48" t="inlineStr">
        <is>
          <t>C-Catalog</t>
        </is>
      </c>
      <c r="J235" s="50" t="n">
        <v>600</v>
      </c>
      <c r="K235" s="50" t="n">
        <v>1800</v>
      </c>
      <c r="L235" s="48" t="inlineStr">
        <is>
          <t>Catalog library</t>
        </is>
      </c>
      <c r="M235" s="48" t="inlineStr">
        <is>
          <t>ON_BRAND</t>
        </is>
      </c>
      <c r="N235" s="48" t="inlineStr"/>
      <c r="O235" s="48" t="inlineStr">
        <is>
          <t>YES</t>
        </is>
      </c>
    </row>
    <row r="236">
      <c r="A236" s="47" t="n">
        <v>225</v>
      </c>
      <c r="B236" s="48" t="inlineStr">
        <is>
          <t>The Stake Land 2</t>
        </is>
      </c>
      <c r="C236" s="47" t="n">
        <v>2017</v>
      </c>
      <c r="D236" s="48" t="inlineStr">
        <is>
          <t>Horror</t>
        </is>
      </c>
      <c r="E236" s="49" t="n">
        <v>81</v>
      </c>
      <c r="F236" s="48" t="inlineStr">
        <is>
          <t>EXCLUSIVE</t>
        </is>
      </c>
      <c r="G236" s="48" t="inlineStr">
        <is>
          <t>franchise, fantasia, exclusive, terror</t>
        </is>
      </c>
      <c r="H236" s="48" t="inlineStr">
        <is>
          <t>https://www.slasherplay.tv/en/movie/the-stakelander-2-246</t>
        </is>
      </c>
      <c r="I236" s="48" t="inlineStr">
        <is>
          <t>A-Premium</t>
        </is>
      </c>
      <c r="J236" s="50" t="n">
        <v>2400</v>
      </c>
      <c r="K236" s="50" t="n">
        <v>7200</v>
      </c>
      <c r="L236" s="48" t="inlineStr">
        <is>
          <t>Exclusive to MENA</t>
        </is>
      </c>
      <c r="M236" s="48" t="inlineStr">
        <is>
          <t>ON_BRAND</t>
        </is>
      </c>
      <c r="N236" s="48" t="inlineStr"/>
      <c r="O236" s="48" t="inlineStr">
        <is>
          <t>YES</t>
        </is>
      </c>
    </row>
    <row r="237">
      <c r="A237" s="47" t="n">
        <v>226</v>
      </c>
      <c r="B237" s="48" t="inlineStr">
        <is>
          <t>The Suicide Theory</t>
        </is>
      </c>
      <c r="C237" s="47" t="n">
        <v>2015</v>
      </c>
      <c r="D237" s="48" t="inlineStr">
        <is>
          <t>Psycho</t>
        </is>
      </c>
      <c r="E237" s="49" t="n">
        <v>89</v>
      </c>
      <c r="F237" s="48" t="inlineStr">
        <is>
          <t>Not on MENA SVOD</t>
        </is>
      </c>
      <c r="G237" s="48" t="inlineStr">
        <is>
          <t>crime</t>
        </is>
      </c>
      <c r="H237" s="48" t="inlineStr">
        <is>
          <t>https://www.slasherplay.tv/en/movie/the-suicide-theory-380</t>
        </is>
      </c>
      <c r="I237" s="48" t="inlineStr">
        <is>
          <t>D-Library</t>
        </is>
      </c>
      <c r="J237" s="50" t="n">
        <v>300</v>
      </c>
      <c r="K237" s="50" t="n">
        <v>900</v>
      </c>
      <c r="L237" s="48" t="inlineStr">
        <is>
          <t>Deep library long-tail</t>
        </is>
      </c>
      <c r="M237" s="48" t="inlineStr">
        <is>
          <t>ON_BRAND</t>
        </is>
      </c>
      <c r="N237" s="48" t="inlineStr"/>
      <c r="O237" s="48" t="inlineStr"/>
    </row>
    <row r="238">
      <c r="A238" s="51" t="n">
        <v>227</v>
      </c>
      <c r="B238" s="52" t="inlineStr">
        <is>
          <t>The Surface</t>
        </is>
      </c>
      <c r="C238" s="51" t="n">
        <v>2016</v>
      </c>
      <c r="D238" s="52" t="inlineStr">
        <is>
          <t>Thriller</t>
        </is>
      </c>
      <c r="E238" s="53" t="n">
        <v>86</v>
      </c>
      <c r="F238" s="52" t="inlineStr">
        <is>
          <t>Not on MENA SVOD</t>
        </is>
      </c>
      <c r="G238" s="52" t="inlineStr">
        <is>
          <t>crime</t>
        </is>
      </c>
      <c r="H238" s="52" t="inlineStr">
        <is>
          <t>https://www.slasherplay.tv/en/movie/the-surface-390</t>
        </is>
      </c>
      <c r="I238" s="52" t="inlineStr">
        <is>
          <t>C-Catalog</t>
        </is>
      </c>
      <c r="J238" s="54" t="n">
        <v>600</v>
      </c>
      <c r="K238" s="54" t="n">
        <v>1800</v>
      </c>
      <c r="L238" s="52" t="inlineStr">
        <is>
          <t>Catalog library</t>
        </is>
      </c>
      <c r="M238" s="52" t="inlineStr">
        <is>
          <t>OFF_BRAND</t>
        </is>
      </c>
      <c r="N238" s="52" t="inlineStr"/>
      <c r="O238" s="52" t="inlineStr"/>
    </row>
    <row r="239">
      <c r="A239" s="47" t="n">
        <v>228</v>
      </c>
      <c r="B239" s="48" t="inlineStr">
        <is>
          <t>The Terror Of Halloween</t>
        </is>
      </c>
      <c r="C239" s="47" t="n">
        <v>2018</v>
      </c>
      <c r="D239" s="48" t="inlineStr">
        <is>
          <t>Thriller, Horror</t>
        </is>
      </c>
      <c r="E239" s="49" t="n">
        <v>79</v>
      </c>
      <c r="F239" s="48" t="inlineStr">
        <is>
          <t>EXCLUSIVE</t>
        </is>
      </c>
      <c r="G239" s="48" t="inlineStr">
        <is>
          <t>fantasia, exclusive</t>
        </is>
      </c>
      <c r="H239" s="48" t="inlineStr">
        <is>
          <t>https://www.slasherplay.tv/en/movie/the-terror-of-halloween-aka-the-terror-of-hallows-eve-160</t>
        </is>
      </c>
      <c r="I239" s="48" t="inlineStr">
        <is>
          <t>B-Core</t>
        </is>
      </c>
      <c r="J239" s="50" t="n">
        <v>1200</v>
      </c>
      <c r="K239" s="50" t="n">
        <v>3600</v>
      </c>
      <c r="L239" s="48" t="inlineStr">
        <is>
          <t>Exclusive to MENA</t>
        </is>
      </c>
      <c r="M239" s="48" t="inlineStr">
        <is>
          <t>ON_BRAND</t>
        </is>
      </c>
      <c r="N239" s="48" t="inlineStr"/>
      <c r="O239" s="48" t="inlineStr"/>
    </row>
    <row r="240">
      <c r="A240" s="47" t="n">
        <v>229</v>
      </c>
      <c r="B240" s="48" t="inlineStr">
        <is>
          <t>The Texas Chainsaw Massacre</t>
        </is>
      </c>
      <c r="C240" s="47" t="n">
        <v>1974</v>
      </c>
      <c r="D240" s="48" t="inlineStr">
        <is>
          <t>Horror, True Story</t>
        </is>
      </c>
      <c r="E240" s="49" t="n">
        <v>83</v>
      </c>
      <c r="F240" s="48" t="inlineStr">
        <is>
          <t>Not on MENA SVOD</t>
        </is>
      </c>
      <c r="G240" s="48" t="inlineStr">
        <is>
          <t>midnight-movies</t>
        </is>
      </c>
      <c r="H240" s="48" t="inlineStr">
        <is>
          <t>https://www.slasherplay.tv/en/movie/the-texas-chainsaw-massacre-434</t>
        </is>
      </c>
      <c r="I240" s="48" t="inlineStr">
        <is>
          <t>C-Catalog</t>
        </is>
      </c>
      <c r="J240" s="50" t="n">
        <v>600</v>
      </c>
      <c r="K240" s="50" t="n">
        <v>1800</v>
      </c>
      <c r="L240" s="48" t="inlineStr">
        <is>
          <t>Catalog library</t>
        </is>
      </c>
      <c r="M240" s="48" t="inlineStr">
        <is>
          <t>ON_BRAND</t>
        </is>
      </c>
      <c r="N240" s="48" t="inlineStr"/>
      <c r="O240" s="48" t="inlineStr"/>
    </row>
    <row r="241">
      <c r="A241" s="47" t="n">
        <v>230</v>
      </c>
      <c r="B241" s="48" t="inlineStr">
        <is>
          <t>The Unhealer</t>
        </is>
      </c>
      <c r="C241" s="47" t="n">
        <v>2021</v>
      </c>
      <c r="D241" s="48" t="inlineStr">
        <is>
          <t>Thriller, Fantasy, Sci-Fi, Horror</t>
        </is>
      </c>
      <c r="E241" s="49" t="n">
        <v>92</v>
      </c>
      <c r="F241" s="48" t="inlineStr">
        <is>
          <t>EXCLUSIVE</t>
        </is>
      </c>
      <c r="G241" s="48" t="inlineStr">
        <is>
          <t>sci-fi, exclusive</t>
        </is>
      </c>
      <c r="H241" s="48" t="inlineStr">
        <is>
          <t>https://www.slasherplay.tv/en/movie/the-unhealer-174</t>
        </is>
      </c>
      <c r="I241" s="48" t="inlineStr">
        <is>
          <t>A-Premium</t>
        </is>
      </c>
      <c r="J241" s="50" t="n">
        <v>2400</v>
      </c>
      <c r="K241" s="50" t="n">
        <v>7200</v>
      </c>
      <c r="L241" s="48" t="inlineStr">
        <is>
          <t>Exclusive to MENA</t>
        </is>
      </c>
      <c r="M241" s="48" t="inlineStr">
        <is>
          <t>ON_BRAND</t>
        </is>
      </c>
      <c r="N241" s="48" t="inlineStr"/>
      <c r="O241" s="48" t="inlineStr"/>
    </row>
    <row r="242">
      <c r="A242" s="47" t="n">
        <v>231</v>
      </c>
      <c r="B242" s="48" t="inlineStr">
        <is>
          <t>The Vampire</t>
        </is>
      </c>
      <c r="C242" s="47" t="n">
        <v>2017</v>
      </c>
      <c r="D242" s="48" t="inlineStr">
        <is>
          <t>Comedy, Action, Horror</t>
        </is>
      </c>
      <c r="E242" s="49" t="n">
        <v>77</v>
      </c>
      <c r="F242" s="48" t="inlineStr">
        <is>
          <t>Not on MENA SVOD</t>
        </is>
      </c>
      <c r="G242" s="48" t="inlineStr">
        <is>
          <t>fantasia</t>
        </is>
      </c>
      <c r="H242" s="48" t="inlineStr">
        <is>
          <t>https://www.slasherplay.tv/en/movie/the-vampire-aka-i-had-a-bloody-good-time-at-house-harker-162</t>
        </is>
      </c>
      <c r="I242" s="48" t="inlineStr">
        <is>
          <t>D-Library</t>
        </is>
      </c>
      <c r="J242" s="50" t="n">
        <v>300</v>
      </c>
      <c r="K242" s="50" t="n">
        <v>900</v>
      </c>
      <c r="L242" s="48" t="inlineStr">
        <is>
          <t>Deep library long-tail</t>
        </is>
      </c>
      <c r="M242" s="48" t="inlineStr">
        <is>
          <t>ON_BRAND</t>
        </is>
      </c>
      <c r="N242" s="48" t="inlineStr"/>
      <c r="O242" s="48" t="inlineStr"/>
    </row>
    <row r="243">
      <c r="A243" s="47" t="n">
        <v>232</v>
      </c>
      <c r="B243" s="48" t="inlineStr">
        <is>
          <t>The Well</t>
        </is>
      </c>
      <c r="C243" s="47" t="n">
        <v>2024</v>
      </c>
      <c r="D243" s="48" t="inlineStr">
        <is>
          <t>Horror</t>
        </is>
      </c>
      <c r="E243" s="49" t="n">
        <v>91</v>
      </c>
      <c r="F243" s="48" t="inlineStr">
        <is>
          <t>EXCLUSIVE</t>
        </is>
      </c>
      <c r="G243" s="48" t="inlineStr">
        <is>
          <t>originals, terror, exclusive</t>
        </is>
      </c>
      <c r="H243" s="48" t="inlineStr">
        <is>
          <t>https://www.slasherplay.tv/en/movie/the-well-175</t>
        </is>
      </c>
      <c r="I243" s="48" t="inlineStr">
        <is>
          <t>A-Premium</t>
        </is>
      </c>
      <c r="J243" s="50" t="n">
        <v>2400</v>
      </c>
      <c r="K243" s="50" t="n">
        <v>7200</v>
      </c>
      <c r="L243" s="48" t="inlineStr">
        <is>
          <t>Exclusive to MENA</t>
        </is>
      </c>
      <c r="M243" s="48" t="inlineStr">
        <is>
          <t>ON_BRAND</t>
        </is>
      </c>
      <c r="N243" s="48" t="inlineStr"/>
      <c r="O243" s="48" t="inlineStr"/>
    </row>
    <row r="244">
      <c r="A244" s="47" t="n">
        <v>233</v>
      </c>
      <c r="B244" s="48" t="inlineStr">
        <is>
          <t>They Live</t>
        </is>
      </c>
      <c r="C244" s="47" t="n">
        <v>1988</v>
      </c>
      <c r="D244" s="48" t="inlineStr">
        <is>
          <t>Action, Sci-Fi, Horror</t>
        </is>
      </c>
      <c r="E244" s="49" t="n">
        <v>94</v>
      </c>
      <c r="F244" s="48" t="inlineStr">
        <is>
          <t>Not on MENA SVOD</t>
        </is>
      </c>
      <c r="G244" s="48" t="inlineStr">
        <is>
          <t>sci-fi</t>
        </is>
      </c>
      <c r="H244" s="48" t="inlineStr">
        <is>
          <t>https://www.slasherplay.tv/en/movie/they-live-472</t>
        </is>
      </c>
      <c r="I244" s="48" t="inlineStr">
        <is>
          <t>C-Catalog</t>
        </is>
      </c>
      <c r="J244" s="50" t="n">
        <v>600</v>
      </c>
      <c r="K244" s="50" t="n">
        <v>1800</v>
      </c>
      <c r="L244" s="48" t="inlineStr">
        <is>
          <t>Catalog library</t>
        </is>
      </c>
      <c r="M244" s="48" t="inlineStr">
        <is>
          <t>ON_BRAND</t>
        </is>
      </c>
      <c r="N244" s="48" t="inlineStr"/>
      <c r="O244" s="48" t="inlineStr"/>
    </row>
    <row r="245">
      <c r="A245" s="47" t="n">
        <v>234</v>
      </c>
      <c r="B245" s="48" t="inlineStr">
        <is>
          <t>Those Who Walk Away</t>
        </is>
      </c>
      <c r="C245" s="47" t="n">
        <v>2022</v>
      </c>
      <c r="D245" s="48" t="inlineStr">
        <is>
          <t>Thriller, Horror</t>
        </is>
      </c>
      <c r="E245" s="49" t="n">
        <v>100</v>
      </c>
      <c r="F245" s="48" t="inlineStr">
        <is>
          <t>EXCLUSIVE</t>
        </is>
      </c>
      <c r="G245" s="48" t="inlineStr">
        <is>
          <t>crime, exclusive</t>
        </is>
      </c>
      <c r="H245" s="48" t="inlineStr">
        <is>
          <t>https://www.slasherplay.tv/en/movie/those-who-walk-away-326</t>
        </is>
      </c>
      <c r="I245" s="48" t="inlineStr">
        <is>
          <t>A-Premium</t>
        </is>
      </c>
      <c r="J245" s="50" t="n">
        <v>2400</v>
      </c>
      <c r="K245" s="50" t="n">
        <v>7200</v>
      </c>
      <c r="L245" s="48" t="inlineStr">
        <is>
          <t>Exclusive to MENA</t>
        </is>
      </c>
      <c r="M245" s="48" t="inlineStr">
        <is>
          <t>ON_BRAND</t>
        </is>
      </c>
      <c r="N245" s="48" t="inlineStr"/>
      <c r="O245" s="48" t="inlineStr">
        <is>
          <t>YES</t>
        </is>
      </c>
    </row>
    <row r="246">
      <c r="A246" s="51" t="n">
        <v>235</v>
      </c>
      <c r="B246" s="52" t="inlineStr">
        <is>
          <t>Time Lapse</t>
        </is>
      </c>
      <c r="C246" s="51" t="n">
        <v>2015</v>
      </c>
      <c r="D246" s="52" t="inlineStr">
        <is>
          <t>Thriller, Sci-Fi, Mystery</t>
        </is>
      </c>
      <c r="E246" s="53" t="n">
        <v>99</v>
      </c>
      <c r="F246" s="52" t="inlineStr">
        <is>
          <t>EXCLUSIVE</t>
        </is>
      </c>
      <c r="G246" s="52" t="inlineStr">
        <is>
          <t>sci-fi, exclusive</t>
        </is>
      </c>
      <c r="H246" s="52" t="inlineStr">
        <is>
          <t>https://www.slasherplay.tv/en/movie/time-lapse-316</t>
        </is>
      </c>
      <c r="I246" s="52" t="inlineStr">
        <is>
          <t>A-Premium</t>
        </is>
      </c>
      <c r="J246" s="54" t="n">
        <v>2400</v>
      </c>
      <c r="K246" s="54" t="n">
        <v>7200</v>
      </c>
      <c r="L246" s="52" t="inlineStr">
        <is>
          <t>Exclusive to MENA</t>
        </is>
      </c>
      <c r="M246" s="52" t="inlineStr">
        <is>
          <t>OFF_BRAND</t>
        </is>
      </c>
      <c r="N246" s="52" t="inlineStr"/>
      <c r="O246" s="52" t="inlineStr"/>
    </row>
    <row r="247">
      <c r="A247" s="47" t="n">
        <v>236</v>
      </c>
      <c r="B247" s="48" t="inlineStr">
        <is>
          <t>Tribal: Get Out Alive</t>
        </is>
      </c>
      <c r="C247" s="47" t="n">
        <v>2020</v>
      </c>
      <c r="D247" s="48" t="inlineStr">
        <is>
          <t>Thriller, Action, Horror</t>
        </is>
      </c>
      <c r="E247" s="49" t="n">
        <v>86</v>
      </c>
      <c r="F247" s="48" t="inlineStr">
        <is>
          <t>EXCLUSIVE</t>
        </is>
      </c>
      <c r="G247" s="48" t="inlineStr">
        <is>
          <t>sci-fi, exclusive</t>
        </is>
      </c>
      <c r="H247" s="48" t="inlineStr">
        <is>
          <t>https://www.slasherplay.tv/en/movie/tribal-get-out-alive-269</t>
        </is>
      </c>
      <c r="I247" s="48" t="inlineStr">
        <is>
          <t>A-Premium</t>
        </is>
      </c>
      <c r="J247" s="50" t="n">
        <v>2400</v>
      </c>
      <c r="K247" s="50" t="n">
        <v>7200</v>
      </c>
      <c r="L247" s="48" t="inlineStr">
        <is>
          <t>Exclusive to MENA</t>
        </is>
      </c>
      <c r="M247" s="48" t="inlineStr">
        <is>
          <t>ON_BRAND</t>
        </is>
      </c>
      <c r="N247" s="48" t="inlineStr"/>
      <c r="O247" s="48" t="inlineStr"/>
    </row>
    <row r="248">
      <c r="A248" s="51" t="n">
        <v>237</v>
      </c>
      <c r="B248" s="52" t="inlineStr">
        <is>
          <t>Troubled Waters</t>
        </is>
      </c>
      <c r="C248" s="51" t="n">
        <v>2007</v>
      </c>
      <c r="D248" s="52" t="inlineStr">
        <is>
          <t>Thriller</t>
        </is>
      </c>
      <c r="E248" s="53" t="n">
        <v>87</v>
      </c>
      <c r="F248" s="52" t="inlineStr">
        <is>
          <t>EXCLUSIVE</t>
        </is>
      </c>
      <c r="G248" s="52" t="inlineStr">
        <is>
          <t>crime, exclusive</t>
        </is>
      </c>
      <c r="H248" s="52" t="inlineStr">
        <is>
          <t>https://www.slasherplay.tv/en/movie/troubled-waters-313</t>
        </is>
      </c>
      <c r="I248" s="52" t="inlineStr">
        <is>
          <t>A-Premium</t>
        </is>
      </c>
      <c r="J248" s="54" t="n">
        <v>2400</v>
      </c>
      <c r="K248" s="54" t="n">
        <v>7200</v>
      </c>
      <c r="L248" s="52" t="inlineStr">
        <is>
          <t>Exclusive to MENA</t>
        </is>
      </c>
      <c r="M248" s="52" t="inlineStr">
        <is>
          <t>OFF_BRAND</t>
        </is>
      </c>
      <c r="N248" s="52" t="inlineStr"/>
      <c r="O248" s="52" t="inlineStr"/>
    </row>
    <row r="249">
      <c r="A249" s="51" t="n">
        <v>238</v>
      </c>
      <c r="B249" s="52" t="inlineStr">
        <is>
          <t>True History of Kelly Gang</t>
        </is>
      </c>
      <c r="C249" s="51" t="n">
        <v>2020</v>
      </c>
      <c r="D249" s="52" t="inlineStr">
        <is>
          <t>Thriller, Action, Crime, rere</t>
        </is>
      </c>
      <c r="E249" s="53" t="n">
        <v>100</v>
      </c>
      <c r="F249" s="52" t="inlineStr">
        <is>
          <t>Not on MENA SVOD</t>
        </is>
      </c>
      <c r="G249" s="52" t="inlineStr">
        <is>
          <t>crime</t>
        </is>
      </c>
      <c r="H249" s="52" t="inlineStr">
        <is>
          <t>https://www.slasherplay.tv/en/movie/true-history-of-kelly-gang-221</t>
        </is>
      </c>
      <c r="I249" s="52" t="inlineStr">
        <is>
          <t>B-Core</t>
        </is>
      </c>
      <c r="J249" s="54" t="n">
        <v>1200</v>
      </c>
      <c r="K249" s="54" t="n">
        <v>3600</v>
      </c>
      <c r="L249" s="52" t="inlineStr">
        <is>
          <t>Recent release</t>
        </is>
      </c>
      <c r="M249" s="52" t="inlineStr">
        <is>
          <t>OFF_BRAND</t>
        </is>
      </c>
      <c r="N249" s="52" t="inlineStr"/>
      <c r="O249" s="52" t="inlineStr"/>
    </row>
    <row r="250">
      <c r="A250" s="51" t="n">
        <v>239</v>
      </c>
      <c r="B250" s="52" t="inlineStr">
        <is>
          <t>Underworld Evolution</t>
        </is>
      </c>
      <c r="C250" s="51" t="n">
        <v>2006</v>
      </c>
      <c r="D250" s="52" t="inlineStr">
        <is>
          <t>Thriller, Action, Fantasy</t>
        </is>
      </c>
      <c r="E250" s="53" t="n">
        <v>100</v>
      </c>
      <c r="F250" s="52" t="inlineStr">
        <is>
          <t>Not on MENA SVOD</t>
        </is>
      </c>
      <c r="G250" s="52" t="inlineStr">
        <is>
          <t>sci-fi</t>
        </is>
      </c>
      <c r="H250" s="52" t="inlineStr">
        <is>
          <t>https://www.slasherplay.tv/en/movie/underworld-evolution-257</t>
        </is>
      </c>
      <c r="I250" s="52" t="inlineStr">
        <is>
          <t>C-Catalog</t>
        </is>
      </c>
      <c r="J250" s="54" t="n">
        <v>600</v>
      </c>
      <c r="K250" s="54" t="n">
        <v>1800</v>
      </c>
      <c r="L250" s="52" t="inlineStr">
        <is>
          <t>Catalog library</t>
        </is>
      </c>
      <c r="M250" s="52" t="inlineStr">
        <is>
          <t>OFF_BRAND</t>
        </is>
      </c>
      <c r="N250" s="52" t="inlineStr"/>
      <c r="O250" s="52" t="inlineStr"/>
    </row>
    <row r="251">
      <c r="A251" s="47" t="n">
        <v>240</v>
      </c>
      <c r="B251" s="48" t="inlineStr">
        <is>
          <t>Val</t>
        </is>
      </c>
      <c r="C251" s="47" t="n">
        <v>2021</v>
      </c>
      <c r="D251" s="48" t="inlineStr">
        <is>
          <t>Comedy, Thriller, Horror</t>
        </is>
      </c>
      <c r="E251" s="49" t="n">
        <v>81</v>
      </c>
      <c r="F251" s="48" t="inlineStr">
        <is>
          <t>EXCLUSIVE</t>
        </is>
      </c>
      <c r="G251" s="48" t="inlineStr">
        <is>
          <t>crime, exclusive</t>
        </is>
      </c>
      <c r="H251" s="48" t="inlineStr">
        <is>
          <t>https://www.slasherplay.tv/en/movie/val-278</t>
        </is>
      </c>
      <c r="I251" s="48" t="inlineStr">
        <is>
          <t>A-Premium</t>
        </is>
      </c>
      <c r="J251" s="50" t="n">
        <v>2400</v>
      </c>
      <c r="K251" s="50" t="n">
        <v>7200</v>
      </c>
      <c r="L251" s="48" t="inlineStr">
        <is>
          <t>Exclusive to MENA</t>
        </is>
      </c>
      <c r="M251" s="48" t="inlineStr">
        <is>
          <t>ON_BRAND</t>
        </is>
      </c>
      <c r="N251" s="48" t="inlineStr"/>
      <c r="O251" s="48" t="inlineStr"/>
    </row>
    <row r="252">
      <c r="A252" s="47" t="n">
        <v>241</v>
      </c>
      <c r="B252" s="48" t="inlineStr">
        <is>
          <t>Wake up</t>
        </is>
      </c>
      <c r="C252" s="47" t="n">
        <v>2020</v>
      </c>
      <c r="D252" s="48" t="inlineStr">
        <is>
          <t>Thriller, Horror</t>
        </is>
      </c>
      <c r="E252" s="49" t="n">
        <v>92</v>
      </c>
      <c r="F252" s="48" t="inlineStr">
        <is>
          <t>Not on MENA SVOD</t>
        </is>
      </c>
      <c r="G252" s="48" t="inlineStr">
        <is>
          <t>fantasia</t>
        </is>
      </c>
      <c r="H252" s="48" t="inlineStr">
        <is>
          <t>https://www.slasherplay.tv/en/movie/wake-up-239</t>
        </is>
      </c>
      <c r="I252" s="48" t="inlineStr">
        <is>
          <t>B-Core</t>
        </is>
      </c>
      <c r="J252" s="50" t="n">
        <v>1200</v>
      </c>
      <c r="K252" s="50" t="n">
        <v>3600</v>
      </c>
      <c r="L252" s="48" t="inlineStr">
        <is>
          <t>Recent release</t>
        </is>
      </c>
      <c r="M252" s="48" t="inlineStr">
        <is>
          <t>ON_BRAND</t>
        </is>
      </c>
      <c r="N252" s="48" t="inlineStr"/>
      <c r="O252" s="48" t="inlineStr"/>
    </row>
    <row r="253">
      <c r="A253" s="47" t="n">
        <v>242</v>
      </c>
      <c r="B253" s="48" t="inlineStr">
        <is>
          <t>Waking Madison</t>
        </is>
      </c>
      <c r="C253" s="47" t="n">
        <v>2010</v>
      </c>
      <c r="D253" s="48" t="inlineStr">
        <is>
          <t>Psycho</t>
        </is>
      </c>
      <c r="E253" s="49" t="n">
        <v>85</v>
      </c>
      <c r="F253" s="48" t="inlineStr">
        <is>
          <t>Not on MENA SVOD</t>
        </is>
      </c>
      <c r="G253" s="48" t="inlineStr">
        <is>
          <t>midnight-movies</t>
        </is>
      </c>
      <c r="H253" s="48" t="inlineStr">
        <is>
          <t>https://www.slasherplay.tv/en/movie/waking-madison-378</t>
        </is>
      </c>
      <c r="I253" s="48" t="inlineStr">
        <is>
          <t>D-Library</t>
        </is>
      </c>
      <c r="J253" s="50" t="n">
        <v>300</v>
      </c>
      <c r="K253" s="50" t="n">
        <v>900</v>
      </c>
      <c r="L253" s="48" t="inlineStr">
        <is>
          <t>Deep library long-tail</t>
        </is>
      </c>
      <c r="M253" s="48" t="inlineStr">
        <is>
          <t>ON_BRAND</t>
        </is>
      </c>
      <c r="N253" s="48" t="inlineStr"/>
      <c r="O253" s="48" t="inlineStr"/>
    </row>
    <row r="254">
      <c r="A254" s="51" t="n">
        <v>243</v>
      </c>
      <c r="B254" s="52" t="inlineStr">
        <is>
          <t>Warning Shot</t>
        </is>
      </c>
      <c r="C254" s="51" t="n">
        <v>2018</v>
      </c>
      <c r="D254" s="52" t="inlineStr">
        <is>
          <t>Thriller</t>
        </is>
      </c>
      <c r="E254" s="53" t="n">
        <v>87</v>
      </c>
      <c r="F254" s="52" t="inlineStr">
        <is>
          <t>EXCLUSIVE</t>
        </is>
      </c>
      <c r="G254" s="52" t="inlineStr">
        <is>
          <t>crime, exclusive</t>
        </is>
      </c>
      <c r="H254" s="52" t="inlineStr">
        <is>
          <t>https://www.slasherplay.tv/en/movie/warning-shot-150</t>
        </is>
      </c>
      <c r="I254" s="52" t="inlineStr">
        <is>
          <t>A-Premium</t>
        </is>
      </c>
      <c r="J254" s="54" t="n">
        <v>2400</v>
      </c>
      <c r="K254" s="54" t="n">
        <v>7200</v>
      </c>
      <c r="L254" s="52" t="inlineStr">
        <is>
          <t>Exclusive to MENA</t>
        </is>
      </c>
      <c r="M254" s="52" t="inlineStr">
        <is>
          <t>OFF_BRAND</t>
        </is>
      </c>
      <c r="N254" s="52" t="inlineStr"/>
      <c r="O254" s="52" t="inlineStr"/>
    </row>
    <row r="255">
      <c r="A255" s="47" t="n">
        <v>244</v>
      </c>
      <c r="B255" s="48" t="inlineStr">
        <is>
          <t>We Are Still Here</t>
        </is>
      </c>
      <c r="C255" s="47" t="n">
        <v>2015</v>
      </c>
      <c r="D255" s="48" t="inlineStr">
        <is>
          <t>Mystery, Horror</t>
        </is>
      </c>
      <c r="E255" s="49" t="n">
        <v>83</v>
      </c>
      <c r="F255" s="48" t="inlineStr">
        <is>
          <t>Not on MENA SVOD</t>
        </is>
      </c>
      <c r="G255" s="48" t="inlineStr">
        <is>
          <t>fantasia</t>
        </is>
      </c>
      <c r="H255" s="48" t="inlineStr">
        <is>
          <t>https://www.slasherplay.tv/en/movie/we-are-still-here-433</t>
        </is>
      </c>
      <c r="I255" s="48" t="inlineStr">
        <is>
          <t>C-Catalog</t>
        </is>
      </c>
      <c r="J255" s="50" t="n">
        <v>600</v>
      </c>
      <c r="K255" s="50" t="n">
        <v>1800</v>
      </c>
      <c r="L255" s="48" t="inlineStr">
        <is>
          <t>Catalog library</t>
        </is>
      </c>
      <c r="M255" s="48" t="inlineStr">
        <is>
          <t>ON_BRAND</t>
        </is>
      </c>
      <c r="N255" s="48" t="inlineStr">
        <is>
          <t>YES</t>
        </is>
      </c>
      <c r="O255" s="48" t="inlineStr"/>
    </row>
    <row r="256">
      <c r="A256" s="47" t="n">
        <v>245</v>
      </c>
      <c r="B256" s="48" t="inlineStr">
        <is>
          <t>Welcome to Willits</t>
        </is>
      </c>
      <c r="C256" s="47" t="n">
        <v>2017</v>
      </c>
      <c r="D256" s="48" t="inlineStr">
        <is>
          <t>Sci-Fi, Horror</t>
        </is>
      </c>
      <c r="E256" s="49" t="n">
        <v>80</v>
      </c>
      <c r="F256" s="48" t="inlineStr">
        <is>
          <t>Not on MENA SVOD</t>
        </is>
      </c>
      <c r="G256" s="48" t="inlineStr">
        <is>
          <t>sci-fi</t>
        </is>
      </c>
      <c r="H256" s="48" t="inlineStr">
        <is>
          <t>https://www.slasherplay.tv/en/movie/welcome-to-willits-249</t>
        </is>
      </c>
      <c r="I256" s="48" t="inlineStr">
        <is>
          <t>C-Catalog</t>
        </is>
      </c>
      <c r="J256" s="50" t="n">
        <v>600</v>
      </c>
      <c r="K256" s="50" t="n">
        <v>1800</v>
      </c>
      <c r="L256" s="48" t="inlineStr">
        <is>
          <t>Catalog library</t>
        </is>
      </c>
      <c r="M256" s="48" t="inlineStr">
        <is>
          <t>ON_BRAND</t>
        </is>
      </c>
      <c r="N256" s="48" t="inlineStr"/>
      <c r="O256" s="48" t="inlineStr"/>
    </row>
    <row r="257">
      <c r="A257" s="51" t="n">
        <v>246</v>
      </c>
      <c r="B257" s="52" t="inlineStr">
        <is>
          <t>Wetlands</t>
        </is>
      </c>
      <c r="C257" s="51" t="n">
        <v>2017</v>
      </c>
      <c r="D257" s="52" t="inlineStr">
        <is>
          <t>Thriller, Crime</t>
        </is>
      </c>
      <c r="E257" s="53" t="n">
        <v>96</v>
      </c>
      <c r="F257" s="52" t="inlineStr">
        <is>
          <t>Not on MENA SVOD</t>
        </is>
      </c>
      <c r="G257" s="52" t="inlineStr">
        <is>
          <t>crime</t>
        </is>
      </c>
      <c r="H257" s="52" t="inlineStr">
        <is>
          <t>https://www.slasherplay.tv/en/movie/wetlands-242</t>
        </is>
      </c>
      <c r="I257" s="52" t="inlineStr">
        <is>
          <t>C-Catalog</t>
        </is>
      </c>
      <c r="J257" s="54" t="n">
        <v>600</v>
      </c>
      <c r="K257" s="54" t="n">
        <v>1800</v>
      </c>
      <c r="L257" s="52" t="inlineStr">
        <is>
          <t>Catalog library</t>
        </is>
      </c>
      <c r="M257" s="52" t="inlineStr">
        <is>
          <t>OFF_BRAND</t>
        </is>
      </c>
      <c r="N257" s="52" t="inlineStr"/>
      <c r="O257" s="52" t="inlineStr"/>
    </row>
    <row r="258">
      <c r="A258" s="47" t="n">
        <v>247</v>
      </c>
      <c r="B258" s="48" t="inlineStr">
        <is>
          <t>What We Found</t>
        </is>
      </c>
      <c r="C258" s="47" t="n">
        <v>2020</v>
      </c>
      <c r="D258" s="48" t="inlineStr">
        <is>
          <t>Thriller, Crime, Mystery, Horror</t>
        </is>
      </c>
      <c r="E258" s="49" t="n">
        <v>100</v>
      </c>
      <c r="F258" s="48" t="inlineStr">
        <is>
          <t>EXCLUSIVE</t>
        </is>
      </c>
      <c r="G258" s="48" t="inlineStr">
        <is>
          <t>crime, exclusive</t>
        </is>
      </c>
      <c r="H258" s="48" t="inlineStr">
        <is>
          <t>https://www.slasherplay.tv/en/movie/what-we-found-302</t>
        </is>
      </c>
      <c r="I258" s="48" t="inlineStr">
        <is>
          <t>A-Premium</t>
        </is>
      </c>
      <c r="J258" s="50" t="n">
        <v>2400</v>
      </c>
      <c r="K258" s="50" t="n">
        <v>7200</v>
      </c>
      <c r="L258" s="48" t="inlineStr">
        <is>
          <t>Exclusive to MENA</t>
        </is>
      </c>
      <c r="M258" s="48" t="inlineStr">
        <is>
          <t>ON_BRAND</t>
        </is>
      </c>
      <c r="N258" s="48" t="inlineStr"/>
      <c r="O258" s="48" t="inlineStr"/>
    </row>
    <row r="259">
      <c r="A259" s="51" t="n">
        <v>248</v>
      </c>
      <c r="B259" s="52" t="inlineStr">
        <is>
          <t>Wicker Park</t>
        </is>
      </c>
      <c r="C259" s="51" t="n">
        <v>2004</v>
      </c>
      <c r="D259" s="52" t="inlineStr">
        <is>
          <t>Thriller, Mystery</t>
        </is>
      </c>
      <c r="E259" s="53" t="n">
        <v>100</v>
      </c>
      <c r="F259" s="52" t="inlineStr">
        <is>
          <t>Not on MENA SVOD</t>
        </is>
      </c>
      <c r="G259" s="52" t="inlineStr">
        <is>
          <t>crime</t>
        </is>
      </c>
      <c r="H259" s="52" t="inlineStr">
        <is>
          <t>https://www.slasherplay.tv/en/movie/wicker-park-243</t>
        </is>
      </c>
      <c r="I259" s="52" t="inlineStr">
        <is>
          <t>C-Catalog</t>
        </is>
      </c>
      <c r="J259" s="54" t="n">
        <v>600</v>
      </c>
      <c r="K259" s="54" t="n">
        <v>1800</v>
      </c>
      <c r="L259" s="52" t="inlineStr">
        <is>
          <t>Catalog library</t>
        </is>
      </c>
      <c r="M259" s="52" t="inlineStr">
        <is>
          <t>OFF_BRAND</t>
        </is>
      </c>
      <c r="N259" s="52" t="inlineStr"/>
      <c r="O259" s="52" t="inlineStr"/>
    </row>
    <row r="260">
      <c r="A260" s="47" t="n">
        <v>249</v>
      </c>
      <c r="B260" s="48" t="inlineStr">
        <is>
          <t>Winnie-the-Pooh: Blood and Honey 2</t>
        </is>
      </c>
      <c r="C260" s="47" t="n">
        <v>2024</v>
      </c>
      <c r="D260" s="48" t="inlineStr">
        <is>
          <t>Thriller, Mystery, Horror</t>
        </is>
      </c>
      <c r="E260" s="49" t="n">
        <v>93</v>
      </c>
      <c r="F260" s="48" t="inlineStr">
        <is>
          <t>STARZPLAY</t>
        </is>
      </c>
      <c r="G260" s="48" t="inlineStr">
        <is>
          <t>originals, slasher</t>
        </is>
      </c>
      <c r="H260" s="48" t="inlineStr">
        <is>
          <t>https://www.slasherplay.tv/en/movie/winnie-the-pooh-blood-and-honey-2-285</t>
        </is>
      </c>
      <c r="I260" s="48" t="inlineStr">
        <is>
          <t>B-Core</t>
        </is>
      </c>
      <c r="J260" s="50" t="n">
        <v>1200</v>
      </c>
      <c r="K260" s="50" t="n">
        <v>3600</v>
      </c>
      <c r="L260" s="48" t="inlineStr">
        <is>
          <t>Recent release</t>
        </is>
      </c>
      <c r="M260" s="48" t="inlineStr">
        <is>
          <t>ON_BRAND</t>
        </is>
      </c>
      <c r="N260" s="48" t="inlineStr"/>
      <c r="O260" s="48" t="inlineStr"/>
    </row>
    <row r="261">
      <c r="A261" s="47" t="n">
        <v>250</v>
      </c>
      <c r="B261" s="48" t="inlineStr">
        <is>
          <t>Writers Retreat</t>
        </is>
      </c>
      <c r="C261" s="47" t="n">
        <v>2015</v>
      </c>
      <c r="D261" s="48" t="inlineStr">
        <is>
          <t>Thriller, Crime, Horror</t>
        </is>
      </c>
      <c r="E261" s="49" t="n">
        <v>89</v>
      </c>
      <c r="F261" s="48" t="inlineStr">
        <is>
          <t>EXCLUSIVE</t>
        </is>
      </c>
      <c r="G261" s="48" t="inlineStr">
        <is>
          <t>exclusive</t>
        </is>
      </c>
      <c r="H261" s="48" t="inlineStr">
        <is>
          <t>https://www.slasherplay.tv/en/movie/writers-retreat1-152</t>
        </is>
      </c>
      <c r="I261" s="48" t="inlineStr">
        <is>
          <t>A-Premium</t>
        </is>
      </c>
      <c r="J261" s="50" t="n">
        <v>2400</v>
      </c>
      <c r="K261" s="50" t="n">
        <v>7200</v>
      </c>
      <c r="L261" s="48" t="inlineStr">
        <is>
          <t>Exclusive to MENA</t>
        </is>
      </c>
      <c r="M261" s="48" t="inlineStr">
        <is>
          <t>ON_BRAND</t>
        </is>
      </c>
      <c r="N261" s="48" t="inlineStr"/>
      <c r="O261" s="48" t="inlineStr"/>
    </row>
    <row r="262">
      <c r="A262" s="47" t="n">
        <v>251</v>
      </c>
      <c r="B262" s="48" t="inlineStr">
        <is>
          <t>You Shall Not Sleep</t>
        </is>
      </c>
      <c r="C262" s="47" t="n">
        <v>2024</v>
      </c>
      <c r="D262" s="48" t="inlineStr">
        <is>
          <t>Thriller, Horror</t>
        </is>
      </c>
      <c r="E262" s="49" t="n">
        <v>80</v>
      </c>
      <c r="F262" s="48" t="inlineStr">
        <is>
          <t>EXCLUSIVE</t>
        </is>
      </c>
      <c r="G262" s="48" t="inlineStr">
        <is>
          <t>originals, terror</t>
        </is>
      </c>
      <c r="H262" s="48" t="inlineStr">
        <is>
          <t>https://www.slasherplay.tv/en/movie/you-shall-not-sleep-276</t>
        </is>
      </c>
      <c r="I262" s="48" t="inlineStr">
        <is>
          <t>A-Premium</t>
        </is>
      </c>
      <c r="J262" s="50" t="n">
        <v>2400</v>
      </c>
      <c r="K262" s="50" t="n">
        <v>7200</v>
      </c>
      <c r="L262" s="48" t="inlineStr">
        <is>
          <t>Exclusive to MENA</t>
        </is>
      </c>
      <c r="M262" s="48" t="inlineStr">
        <is>
          <t>ON_BRAND</t>
        </is>
      </c>
      <c r="N262" s="48" t="inlineStr"/>
      <c r="O262" s="48" t="inlineStr"/>
    </row>
    <row r="263">
      <c r="A263" s="47" t="n">
        <v>252</v>
      </c>
      <c r="B263" s="48" t="inlineStr">
        <is>
          <t>Zombies</t>
        </is>
      </c>
      <c r="C263" s="47" t="n">
        <v>2017</v>
      </c>
      <c r="D263" s="48" t="inlineStr">
        <is>
          <t>Action, Horror</t>
        </is>
      </c>
      <c r="E263" s="49" t="n">
        <v>81</v>
      </c>
      <c r="F263" s="48" t="inlineStr">
        <is>
          <t>Not on MENA SVOD</t>
        </is>
      </c>
      <c r="G263" s="48" t="inlineStr">
        <is>
          <t>fantasia</t>
        </is>
      </c>
      <c r="H263" s="48" t="inlineStr">
        <is>
          <t>https://www.slasherplay.tv/en/movie/zombies-351</t>
        </is>
      </c>
      <c r="I263" s="48" t="inlineStr">
        <is>
          <t>C-Catalog</t>
        </is>
      </c>
      <c r="J263" s="50" t="n">
        <v>600</v>
      </c>
      <c r="K263" s="50" t="n">
        <v>1800</v>
      </c>
      <c r="L263" s="48" t="inlineStr">
        <is>
          <t>Catalog library</t>
        </is>
      </c>
      <c r="M263" s="48" t="inlineStr">
        <is>
          <t>ON_BRAND</t>
        </is>
      </c>
      <c r="N263" s="48" t="inlineStr"/>
      <c r="O263" s="48" t="inlineStr"/>
    </row>
  </sheetData>
  <mergeCells count="1">
    <mergeCell ref="A1:O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B78A3C"/>
    <outlinePr summaryBelow="1" summaryRight="1"/>
    <pageSetUpPr/>
  </sheetPr>
  <dimension ref="A1:H44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PRISM - SVOD MODEL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6" t="inlineStr">
        <is>
          <t>Subscriber dynamics, pricing, revenue, and SVOD unit economics.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7" t="inlineStr">
        <is>
          <t>1 - SUBSCRIBER DYNAMICS</t>
        </is>
      </c>
      <c r="B4" s="18" t="n"/>
      <c r="C4" s="18" t="n"/>
      <c r="D4" s="18" t="n"/>
      <c r="E4" s="18" t="n"/>
      <c r="F4" s="18" t="n"/>
      <c r="G4" s="18" t="n"/>
      <c r="H4" s="18" t="n"/>
    </row>
    <row r="5">
      <c r="A5" s="19" t="inlineStr">
        <is>
          <t>Metric</t>
        </is>
      </c>
      <c r="B5" s="19" t="inlineStr">
        <is>
          <t>Year 1</t>
        </is>
      </c>
      <c r="C5" s="19" t="inlineStr">
        <is>
          <t>Year 2</t>
        </is>
      </c>
      <c r="D5" s="19" t="inlineStr">
        <is>
          <t>Year 3</t>
        </is>
      </c>
      <c r="E5" s="19" t="inlineStr">
        <is>
          <t>Year 4</t>
        </is>
      </c>
      <c r="F5" s="19" t="inlineStr">
        <is>
          <t>Year 5</t>
        </is>
      </c>
      <c r="G5" s="18" t="n"/>
      <c r="H5" s="19" t="inlineStr">
        <is>
          <t>Notes</t>
        </is>
      </c>
    </row>
    <row r="6">
      <c r="A6" s="20" t="inlineStr">
        <is>
          <t>End-of-year D2C subscribers</t>
        </is>
      </c>
      <c r="B6" s="24" t="n">
        <v>8000</v>
      </c>
      <c r="C6" s="24" t="n">
        <v>28000</v>
      </c>
      <c r="D6" s="24" t="n">
        <v>65000</v>
      </c>
      <c r="E6" s="24" t="n">
        <v>120000</v>
      </c>
      <c r="F6" s="24" t="n">
        <v>180000</v>
      </c>
      <c r="H6" s="22" t="inlineStr">
        <is>
          <t>Configured trajectory. Y5 D2C + B2B (230K) approaches the 212-283K horror-niche paying TAM implied by the model's 3-4% horror-share assumption over a 7.07M paying-streamer base; this is a dominant-player scenario. Planning downside assumes 50-60% TAM penetration (115-145K D2C by Y5).</t>
        </is>
      </c>
    </row>
    <row r="7">
      <c r="A7" s="20" t="inlineStr">
        <is>
          <t>Beginning-of-year D2C subscribers</t>
        </is>
      </c>
      <c r="B7" s="23">
        <f>0</f>
        <v/>
      </c>
      <c r="C7" s="23">
        <f>B6</f>
        <v/>
      </c>
      <c r="D7" s="23">
        <f>C6</f>
        <v/>
      </c>
      <c r="E7" s="23">
        <f>D6</f>
        <v/>
      </c>
      <c r="F7" s="23">
        <f>E6</f>
        <v/>
      </c>
      <c r="H7" s="22" t="inlineStr">
        <is>
          <t>Prior year carry-forward.</t>
        </is>
      </c>
    </row>
    <row r="8">
      <c r="A8" s="20" t="inlineStr">
        <is>
          <t>Blended monthly churn</t>
        </is>
      </c>
      <c r="B8" s="28">
        <f>('Platform Config'!B30*'Platform Config'!B22+'Platform Config'!C30*'Platform Config'!B23+'Platform Config'!D30*'Platform Config'!B24)*IF('Platform Config'!B19&gt;0,('Platform Config'!$B$17/'Platform Config'!B17)^'Platform Config'!B19,1)*'Platform Config'!$B$153</f>
        <v/>
      </c>
      <c r="C8" s="28">
        <f>('Platform Config'!B30*'Platform Config'!C22+'Platform Config'!C30*'Platform Config'!C23+'Platform Config'!D30*'Platform Config'!C24)*IF('Platform Config'!C19&gt;0,('Platform Config'!$B$17/'Platform Config'!C17)^'Platform Config'!C19,1)*'Platform Config'!$B$153</f>
        <v/>
      </c>
      <c r="D8" s="28">
        <f>('Platform Config'!B30*'Platform Config'!D22+'Platform Config'!C30*'Platform Config'!D23+'Platform Config'!D30*'Platform Config'!D24)*IF('Platform Config'!D19&gt;0,('Platform Config'!$B$17/'Platform Config'!D17)^'Platform Config'!D19,1)*'Platform Config'!$B$153</f>
        <v/>
      </c>
      <c r="E8" s="28">
        <f>('Platform Config'!B30*'Platform Config'!E22+'Platform Config'!C30*'Platform Config'!E23+'Platform Config'!D30*'Platform Config'!E24)*IF('Platform Config'!E19&gt;0,('Platform Config'!$B$17/'Platform Config'!E17)^'Platform Config'!E19,1)*'Platform Config'!$B$153</f>
        <v/>
      </c>
      <c r="F8" s="28">
        <f>('Platform Config'!B30*'Platform Config'!F22+'Platform Config'!C30*'Platform Config'!F23+'Platform Config'!D30*'Platform Config'!F24)*IF('Platform Config'!F19&gt;0,('Platform Config'!$B$17/'Platform Config'!F17)^'Platform Config'!F19,1)*'Platform Config'!$B$153</f>
        <v/>
      </c>
      <c r="H8" s="22" t="inlineStr">
        <is>
          <t>Territory-weighted from regional priors, adjusted by the dilution churn multiplier for the 72 off-brand titles still visible to subscribers (PC row 153, +6.3% at current on-brand share of 68.7%). Catalog grows from 173 (launch) to ~373 titles by Y5 at 50 additions/year.</t>
        </is>
      </c>
    </row>
    <row r="9">
      <c r="A9" s="20" t="inlineStr">
        <is>
          <t>Annualized churn</t>
        </is>
      </c>
      <c r="B9" s="28">
        <f>1-(1-B8)^12</f>
        <v/>
      </c>
      <c r="C9" s="28">
        <f>1-(1-C8)^12</f>
        <v/>
      </c>
      <c r="D9" s="28">
        <f>1-(1-D8)^12</f>
        <v/>
      </c>
      <c r="E9" s="28">
        <f>1-(1-E8)^12</f>
        <v/>
      </c>
      <c r="F9" s="28">
        <f>1-(1-F8)^12</f>
        <v/>
      </c>
      <c r="H9" s="22" t="inlineStr">
        <is>
          <t>Monthly churn converted to annual.</t>
        </is>
      </c>
    </row>
    <row r="10">
      <c r="A10" s="20" t="inlineStr">
        <is>
          <t>Churned subscribers (annual)</t>
        </is>
      </c>
      <c r="B10" s="23">
        <f>ROUND(B7*B9,0)</f>
        <v/>
      </c>
      <c r="C10" s="23">
        <f>ROUND(C7*C9,0)</f>
        <v/>
      </c>
      <c r="D10" s="23">
        <f>ROUND(D7*D9,0)</f>
        <v/>
      </c>
      <c r="E10" s="23">
        <f>ROUND(E7*E9,0)</f>
        <v/>
      </c>
      <c r="F10" s="23">
        <f>ROUND(F7*F9,0)</f>
        <v/>
      </c>
    </row>
    <row r="11">
      <c r="A11" s="20" t="inlineStr">
        <is>
          <t>Net subscriber adds</t>
        </is>
      </c>
      <c r="B11" s="23">
        <f>B6-B7</f>
        <v/>
      </c>
      <c r="C11" s="23">
        <f>C6-C7</f>
        <v/>
      </c>
      <c r="D11" s="23">
        <f>D6-D7</f>
        <v/>
      </c>
      <c r="E11" s="23">
        <f>E6-E7</f>
        <v/>
      </c>
      <c r="F11" s="23">
        <f>F6-F7</f>
        <v/>
      </c>
    </row>
    <row r="12">
      <c r="A12" s="20" t="inlineStr">
        <is>
          <t>Gross subscriber adds</t>
        </is>
      </c>
      <c r="B12" s="23">
        <f>MAX(0,B11+B10)</f>
        <v/>
      </c>
      <c r="C12" s="23">
        <f>MAX(0,C11+C10)</f>
        <v/>
      </c>
      <c r="D12" s="23">
        <f>MAX(0,D11+D10)</f>
        <v/>
      </c>
      <c r="E12" s="23">
        <f>MAX(0,E11+E10)</f>
        <v/>
      </c>
      <c r="F12" s="23">
        <f>MAX(0,F11+F10)</f>
        <v/>
      </c>
      <c r="H12" s="22" t="inlineStr">
        <is>
          <t>Non-negative floor on gross adds.</t>
        </is>
      </c>
    </row>
    <row r="13">
      <c r="A13" s="20" t="inlineStr">
        <is>
          <t>Average active subs (intra-year weighted)</t>
        </is>
      </c>
      <c r="B13" s="23">
        <f>ROUND(B7+(B6-B7)*IF(B6&lt;B7,MIN('Platform Config'!B63,0.5),'Platform Config'!B63),0)</f>
        <v/>
      </c>
      <c r="C13" s="23">
        <f>ROUND(C7+(C6-C7)*IF(C6&lt;C7,MIN('Platform Config'!C63,0.5),'Platform Config'!C63),0)</f>
        <v/>
      </c>
      <c r="D13" s="23">
        <f>ROUND(D7+(D6-D7)*IF(D6&lt;D7,MIN('Platform Config'!D63,0.5),'Platform Config'!D63),0)</f>
        <v/>
      </c>
      <c r="E13" s="23">
        <f>ROUND(E7+(E6-E7)*IF(E6&lt;E7,MIN('Platform Config'!E63,0.5),'Platform Config'!E63),0)</f>
        <v/>
      </c>
      <c r="F13" s="23">
        <f>ROUND(F7+(F6-F7)*IF(F6&lt;F7,MIN('Platform Config'!F63,0.5),'Platform Config'!F63),0)</f>
        <v/>
      </c>
      <c r="H13" s="22" t="inlineStr">
        <is>
          <t>Intra-year ramp weighting. Clamped at 0.5 during decline to avoid front-loading churn.</t>
        </is>
      </c>
    </row>
    <row r="14">
      <c r="A14" s="20" t="inlineStr">
        <is>
          <t>Viewing hours per sub per month</t>
        </is>
      </c>
      <c r="B14" s="24" t="n">
        <v>8</v>
      </c>
      <c r="C14" s="24" t="n">
        <v>9</v>
      </c>
      <c r="D14" s="24" t="n">
        <v>10</v>
      </c>
      <c r="E14" s="24" t="n">
        <v>11</v>
      </c>
      <c r="F14" s="24" t="n">
        <v>12</v>
      </c>
      <c r="H14" s="22" t="inlineStr">
        <is>
          <t>Usage depth assumption.</t>
        </is>
      </c>
    </row>
    <row r="15">
      <c r="A15" s="20" t="inlineStr">
        <is>
          <t>Total annual viewing hours</t>
        </is>
      </c>
      <c r="B15" s="23">
        <f>ROUND(B13*B14*12,0)</f>
        <v/>
      </c>
      <c r="C15" s="23">
        <f>ROUND(C13*C14*12,0)</f>
        <v/>
      </c>
      <c r="D15" s="23">
        <f>ROUND(D13*D14*12,0)</f>
        <v/>
      </c>
      <c r="E15" s="23">
        <f>ROUND(E13*E14*12,0)</f>
        <v/>
      </c>
      <c r="F15" s="23">
        <f>ROUND(F13*F14*12,0)</f>
        <v/>
      </c>
    </row>
    <row r="16"/>
    <row r="17">
      <c r="A17" s="17" t="inlineStr">
        <is>
          <t>2 - PRICING</t>
        </is>
      </c>
      <c r="B17" s="18" t="n"/>
      <c r="C17" s="18" t="n"/>
      <c r="D17" s="18" t="n"/>
      <c r="E17" s="18" t="n"/>
      <c r="F17" s="18" t="n"/>
      <c r="G17" s="18" t="n"/>
      <c r="H17" s="18" t="n"/>
    </row>
    <row r="18">
      <c r="A18" s="19" t="inlineStr">
        <is>
          <t>Metric</t>
        </is>
      </c>
      <c r="B18" s="19" t="inlineStr">
        <is>
          <t>Year 1</t>
        </is>
      </c>
      <c r="C18" s="19" t="inlineStr">
        <is>
          <t>Year 2</t>
        </is>
      </c>
      <c r="D18" s="19" t="inlineStr">
        <is>
          <t>Year 3</t>
        </is>
      </c>
      <c r="E18" s="19" t="inlineStr">
        <is>
          <t>Year 4</t>
        </is>
      </c>
      <c r="F18" s="19" t="inlineStr">
        <is>
          <t>Year 5</t>
        </is>
      </c>
      <c r="G18" s="18" t="n"/>
      <c r="H18" s="19" t="inlineStr">
        <is>
          <t>Notes</t>
        </is>
      </c>
    </row>
    <row r="19">
      <c r="A19" s="20" t="inlineStr">
        <is>
          <t>Blended monthly ARPU (USD)</t>
        </is>
      </c>
      <c r="B19" s="59">
        <f>'Platform Config'!B29*'Platform Config'!B22+'Platform Config'!C29*'Platform Config'!B23+'Platform Config'!D29*'Platform Config'!B24</f>
        <v/>
      </c>
      <c r="C19" s="59">
        <f>'Platform Config'!B29*'Platform Config'!C22+'Platform Config'!C29*'Platform Config'!C23+'Platform Config'!D29*'Platform Config'!C24</f>
        <v/>
      </c>
      <c r="D19" s="59">
        <f>'Platform Config'!B29*'Platform Config'!D22+'Platform Config'!C29*'Platform Config'!D23+'Platform Config'!D29*'Platform Config'!D24</f>
        <v/>
      </c>
      <c r="E19" s="59">
        <f>'Platform Config'!B29*'Platform Config'!E22+'Platform Config'!C29*'Platform Config'!E23+'Platform Config'!D29*'Platform Config'!E24</f>
        <v/>
      </c>
      <c r="F19" s="59">
        <f>'Platform Config'!B29*'Platform Config'!F22+'Platform Config'!C29*'Platform Config'!F23+'Platform Config'!D29*'Platform Config'!F24</f>
        <v/>
      </c>
      <c r="H19" s="22" t="inlineStr">
        <is>
          <t>Territory-weighted ARPU.</t>
        </is>
      </c>
    </row>
    <row r="20">
      <c r="A20" s="20" t="inlineStr">
        <is>
          <t>Effective paying rate</t>
        </is>
      </c>
      <c r="B20" s="25" t="n">
        <v>0.92</v>
      </c>
      <c r="C20" s="25" t="n">
        <v>0.93</v>
      </c>
      <c r="D20" s="25" t="n">
        <v>0.9399999999999999</v>
      </c>
      <c r="E20" s="25" t="n">
        <v>0.95</v>
      </c>
      <c r="F20" s="25" t="n">
        <v>0.95</v>
      </c>
      <c r="H20" s="22" t="inlineStr">
        <is>
          <t>Discounts free/trial leakage.</t>
        </is>
      </c>
    </row>
    <row r="21">
      <c r="A21" s="20" t="inlineStr">
        <is>
          <t>B2B subscribers (end-of-year)</t>
        </is>
      </c>
      <c r="B21" s="24" t="n">
        <v>0</v>
      </c>
      <c r="C21" s="24" t="n">
        <v>5000</v>
      </c>
      <c r="D21" s="24" t="n">
        <v>15000</v>
      </c>
      <c r="E21" s="24" t="n">
        <v>30000</v>
      </c>
      <c r="F21" s="24" t="n">
        <v>50000</v>
      </c>
      <c r="H21" s="22" t="inlineStr">
        <is>
          <t>Enterprise/cohort distribution.</t>
        </is>
      </c>
    </row>
    <row r="22">
      <c r="A22" s="20" t="inlineStr">
        <is>
          <t>B2B ARPU (USD / month)</t>
        </is>
      </c>
      <c r="B22" s="29" t="n">
        <v>2</v>
      </c>
      <c r="C22" s="29" t="n">
        <v>2</v>
      </c>
      <c r="D22" s="29" t="n">
        <v>2</v>
      </c>
      <c r="E22" s="29" t="n">
        <v>2</v>
      </c>
      <c r="F22" s="29" t="n">
        <v>2</v>
      </c>
      <c r="H22" s="22" t="inlineStr">
        <is>
          <t>Wholesale ARPU.</t>
        </is>
      </c>
    </row>
    <row r="23"/>
    <row r="24">
      <c r="A24" s="17" t="inlineStr">
        <is>
          <t>3 - REVENUE</t>
        </is>
      </c>
      <c r="B24" s="18" t="n"/>
      <c r="C24" s="18" t="n"/>
      <c r="D24" s="18" t="n"/>
      <c r="E24" s="18" t="n"/>
      <c r="F24" s="18" t="n"/>
      <c r="G24" s="18" t="n"/>
      <c r="H24" s="18" t="n"/>
    </row>
    <row r="25">
      <c r="A25" s="19" t="inlineStr">
        <is>
          <t>Metric</t>
        </is>
      </c>
      <c r="B25" s="19" t="inlineStr">
        <is>
          <t>Year 1</t>
        </is>
      </c>
      <c r="C25" s="19" t="inlineStr">
        <is>
          <t>Year 2</t>
        </is>
      </c>
      <c r="D25" s="19" t="inlineStr">
        <is>
          <t>Year 3</t>
        </is>
      </c>
      <c r="E25" s="19" t="inlineStr">
        <is>
          <t>Year 4</t>
        </is>
      </c>
      <c r="F25" s="19" t="inlineStr">
        <is>
          <t>Year 5</t>
        </is>
      </c>
      <c r="G25" s="18" t="n"/>
      <c r="H25" s="19" t="inlineStr">
        <is>
          <t>Notes</t>
        </is>
      </c>
    </row>
    <row r="26">
      <c r="A26" s="20" t="inlineStr">
        <is>
          <t>D2C subscription revenue</t>
        </is>
      </c>
      <c r="B26" s="34">
        <f>ROUND(B13*B20*B19*12,0)</f>
        <v/>
      </c>
      <c r="C26" s="34">
        <f>ROUND(C13*C20*C19*12,0)</f>
        <v/>
      </c>
      <c r="D26" s="34">
        <f>ROUND(D13*D20*D19*12,0)</f>
        <v/>
      </c>
      <c r="E26" s="34">
        <f>ROUND(E13*E20*E19*12,0)</f>
        <v/>
      </c>
      <c r="F26" s="34">
        <f>ROUND(F13*F20*F19*12,0)</f>
        <v/>
      </c>
    </row>
    <row r="27">
      <c r="A27" s="20" t="inlineStr">
        <is>
          <t>B2B subscription revenue</t>
        </is>
      </c>
      <c r="B27" s="34">
        <f>ROUND((0+B21)/2*B22*12,0)</f>
        <v/>
      </c>
      <c r="C27" s="34">
        <f>ROUND((B21+C21)/2*C22*12,0)</f>
        <v/>
      </c>
      <c r="D27" s="34">
        <f>ROUND((C21+D21)/2*D22*12,0)</f>
        <v/>
      </c>
      <c r="E27" s="34">
        <f>ROUND((D21+E21)/2*E22*12,0)</f>
        <v/>
      </c>
      <c r="F27" s="34">
        <f>ROUND((E21+F21)/2*F22*12,0)</f>
        <v/>
      </c>
    </row>
    <row r="28">
      <c r="A28" s="40" t="inlineStr">
        <is>
          <t>TOTAL SVOD REVENUE</t>
        </is>
      </c>
      <c r="B28" s="41">
        <f>B26+B27</f>
        <v/>
      </c>
      <c r="C28" s="41">
        <f>C26+C27</f>
        <v/>
      </c>
      <c r="D28" s="41">
        <f>D26+D27</f>
        <v/>
      </c>
      <c r="E28" s="41">
        <f>E26+E27</f>
        <v/>
      </c>
      <c r="F28" s="41">
        <f>F26+F27</f>
        <v/>
      </c>
    </row>
    <row r="29"/>
    <row r="30">
      <c r="A30" s="17" t="inlineStr">
        <is>
          <t>4 - UNIT ECONOMICS</t>
        </is>
      </c>
      <c r="B30" s="18" t="n"/>
      <c r="C30" s="18" t="n"/>
      <c r="D30" s="18" t="n"/>
      <c r="E30" s="18" t="n"/>
      <c r="F30" s="18" t="n"/>
      <c r="G30" s="18" t="n"/>
      <c r="H30" s="18" t="n"/>
    </row>
    <row r="31">
      <c r="A31" s="19" t="inlineStr">
        <is>
          <t>Metric</t>
        </is>
      </c>
      <c r="B31" s="19" t="inlineStr">
        <is>
          <t>Year 1</t>
        </is>
      </c>
      <c r="C31" s="19" t="inlineStr">
        <is>
          <t>Year 2</t>
        </is>
      </c>
      <c r="D31" s="19" t="inlineStr">
        <is>
          <t>Year 3</t>
        </is>
      </c>
      <c r="E31" s="19" t="inlineStr">
        <is>
          <t>Year 4</t>
        </is>
      </c>
      <c r="F31" s="19" t="inlineStr">
        <is>
          <t>Year 5</t>
        </is>
      </c>
      <c r="G31" s="18" t="n"/>
      <c r="H31" s="19" t="inlineStr">
        <is>
          <t>Notes</t>
        </is>
      </c>
    </row>
    <row r="32">
      <c r="A32" s="20" t="inlineStr">
        <is>
          <t>LTV (ARPU / monthly churn)</t>
        </is>
      </c>
      <c r="B32" s="59">
        <f>IF(B8&gt;0,B19/B8,0)</f>
        <v/>
      </c>
      <c r="C32" s="59">
        <f>IF(C8&gt;0,C19/C8,0)</f>
        <v/>
      </c>
      <c r="D32" s="59">
        <f>IF(D8&gt;0,D19/D8,0)</f>
        <v/>
      </c>
      <c r="E32" s="59">
        <f>IF(E8&gt;0,E19/E8,0)</f>
        <v/>
      </c>
      <c r="F32" s="59">
        <f>IF(F8&gt;0,F19/F8,0)</f>
        <v/>
      </c>
      <c r="H32" s="22" t="inlineStr">
        <is>
          <t>Gross ARPU basis (pre-store take). Net LTV = LTV x (1 - blended take rate from PC row 97). Net basis reduces LTV by ~11-14% at current mix.</t>
        </is>
      </c>
    </row>
    <row r="33">
      <c r="A33" s="20" t="inlineStr">
        <is>
          <t>LTV:CAC ratio</t>
        </is>
      </c>
      <c r="B33" s="60">
        <f>IF('Platform Config'!B61&gt;0,B32/'Platform Config'!B61,0)</f>
        <v/>
      </c>
      <c r="C33" s="60">
        <f>IF('Platform Config'!C61&gt;0,C32/'Platform Config'!C61,0)</f>
        <v/>
      </c>
      <c r="D33" s="60">
        <f>IF('Platform Config'!D61&gt;0,D32/'Platform Config'!D61,0)</f>
        <v/>
      </c>
      <c r="E33" s="60">
        <f>IF('Platform Config'!E61&gt;0,E32/'Platform Config'!E61,0)</f>
        <v/>
      </c>
      <c r="F33" s="60">
        <f>IF('Platform Config'!F61&gt;0,F32/'Platform Config'!F61,0)</f>
        <v/>
      </c>
    </row>
    <row r="34">
      <c r="A34" s="20" t="inlineStr">
        <is>
          <t>Payback period (months)</t>
        </is>
      </c>
      <c r="B34" s="61">
        <f>IF(B19&gt;0,'Platform Config'!B61/B19,0)</f>
        <v/>
      </c>
      <c r="C34" s="61">
        <f>IF(C19&gt;0,'Platform Config'!C61/C19,0)</f>
        <v/>
      </c>
      <c r="D34" s="61">
        <f>IF(D19&gt;0,'Platform Config'!D61/D19,0)</f>
        <v/>
      </c>
      <c r="E34" s="61">
        <f>IF(E19&gt;0,'Platform Config'!E61/E19,0)</f>
        <v/>
      </c>
      <c r="F34" s="61">
        <f>IF(F19&gt;0,'Platform Config'!F61/F19,0)</f>
        <v/>
      </c>
    </row>
    <row r="35">
      <c r="A35" s="20" t="inlineStr">
        <is>
          <t>Total acquisition spend</t>
        </is>
      </c>
      <c r="B35" s="34">
        <f>ROUND(B12*'Platform Config'!B61*(1-B36),0)</f>
        <v/>
      </c>
      <c r="C35" s="34">
        <f>ROUND(C12*'Platform Config'!C61*(1-C36),0)</f>
        <v/>
      </c>
      <c r="D35" s="34">
        <f>ROUND(D12*'Platform Config'!D61*(1-D36),0)</f>
        <v/>
      </c>
      <c r="E35" s="34">
        <f>ROUND(E12*'Platform Config'!E61*(1-E36),0)</f>
        <v/>
      </c>
      <c r="F35" s="34">
        <f>ROUND(F12*'Platform Config'!F61*(1-F36),0)</f>
        <v/>
      </c>
      <c r="H35" s="22" t="inlineStr">
        <is>
          <t>Paid acquisition only (gross adds net of organic/cross-sell rate below).</t>
        </is>
      </c>
    </row>
    <row r="36">
      <c r="A36" s="20" t="inlineStr">
        <is>
          <t>Organic &amp; cross-sell share</t>
        </is>
      </c>
      <c r="B36" s="25" t="n">
        <v>0.1</v>
      </c>
      <c r="C36" s="25" t="n">
        <v>0.15</v>
      </c>
      <c r="D36" s="25" t="n">
        <v>0.2</v>
      </c>
      <c r="E36" s="25" t="n">
        <v>0.25</v>
      </c>
      <c r="F36" s="25" t="n">
        <v>0.3</v>
      </c>
      <c r="H36" s="22" t="inlineStr">
        <is>
          <t>Share of gross adds from organic discovery or cross-sell from AVOD/TVOD. Reduces paid CAC spend.</t>
        </is>
      </c>
    </row>
    <row r="37">
      <c r="A37" s="17" t="inlineStr">
        <is>
          <t>5 - SVOD-SPECIFIC COSTS</t>
        </is>
      </c>
      <c r="B37" s="18" t="n"/>
      <c r="C37" s="18" t="n"/>
      <c r="D37" s="18" t="n"/>
      <c r="E37" s="18" t="n"/>
      <c r="F37" s="18" t="n"/>
      <c r="G37" s="18" t="n"/>
      <c r="H37" s="18" t="n"/>
    </row>
    <row r="38">
      <c r="A38" s="19" t="inlineStr">
        <is>
          <t>Metric</t>
        </is>
      </c>
      <c r="B38" s="19" t="inlineStr">
        <is>
          <t>Year 1</t>
        </is>
      </c>
      <c r="C38" s="19" t="inlineStr">
        <is>
          <t>Year 2</t>
        </is>
      </c>
      <c r="D38" s="19" t="inlineStr">
        <is>
          <t>Year 3</t>
        </is>
      </c>
      <c r="E38" s="19" t="inlineStr">
        <is>
          <t>Year 4</t>
        </is>
      </c>
      <c r="F38" s="19" t="inlineStr">
        <is>
          <t>Year 5</t>
        </is>
      </c>
      <c r="G38" s="18" t="n"/>
      <c r="H38" s="19" t="inlineStr">
        <is>
          <t>Notes</t>
        </is>
      </c>
    </row>
    <row r="39">
      <c r="A39" s="20" t="inlineStr">
        <is>
          <t>CDN variable delivery cost</t>
        </is>
      </c>
      <c r="B39" s="34">
        <f>ROUND('Platform Config'!B64*B15,0)</f>
        <v/>
      </c>
      <c r="C39" s="34">
        <f>ROUND('Platform Config'!C64*C15,0)</f>
        <v/>
      </c>
      <c r="D39" s="34">
        <f>ROUND('Platform Config'!D64*D15,0)</f>
        <v/>
      </c>
      <c r="E39" s="34">
        <f>ROUND('Platform Config'!E64*E15,0)</f>
        <v/>
      </c>
      <c r="F39" s="34">
        <f>ROUND('Platform Config'!F64*F15,0)</f>
        <v/>
      </c>
    </row>
    <row r="40">
      <c r="A40" s="40" t="inlineStr">
        <is>
          <t>TOTAL SVOD-SPECIFIC COST</t>
        </is>
      </c>
      <c r="B40" s="41">
        <f>ROUND(B26*'Platform Config'!B62,0)+B39</f>
        <v/>
      </c>
      <c r="C40" s="41">
        <f>ROUND(C26*'Platform Config'!C62,0)+C39</f>
        <v/>
      </c>
      <c r="D40" s="41">
        <f>ROUND(D26*'Platform Config'!D62,0)+D39</f>
        <v/>
      </c>
      <c r="E40" s="41">
        <f>ROUND(E26*'Platform Config'!E62,0)+E39</f>
        <v/>
      </c>
      <c r="F40" s="41">
        <f>ROUND(F26*'Platform Config'!F62,0)+F39</f>
        <v/>
      </c>
      <c r="H40" s="22" t="inlineStr">
        <is>
          <t>App store distribution take (blended take rate from PC row 97) + variable CDN.</t>
        </is>
      </c>
    </row>
    <row r="41"/>
    <row r="42">
      <c r="A42" s="17" t="inlineStr">
        <is>
          <t>6 - KEY METRICS</t>
        </is>
      </c>
      <c r="B42" s="18" t="n"/>
      <c r="C42" s="18" t="n"/>
      <c r="D42" s="18" t="n"/>
      <c r="E42" s="18" t="n"/>
      <c r="F42" s="18" t="n"/>
      <c r="G42" s="18" t="n"/>
      <c r="H42" s="18" t="n"/>
    </row>
    <row r="43">
      <c r="A43" s="19" t="inlineStr">
        <is>
          <t>Metric</t>
        </is>
      </c>
      <c r="B43" s="19" t="inlineStr">
        <is>
          <t>Year 1</t>
        </is>
      </c>
      <c r="C43" s="19" t="inlineStr">
        <is>
          <t>Year 2</t>
        </is>
      </c>
      <c r="D43" s="19" t="inlineStr">
        <is>
          <t>Year 3</t>
        </is>
      </c>
      <c r="E43" s="19" t="inlineStr">
        <is>
          <t>Year 4</t>
        </is>
      </c>
      <c r="F43" s="19" t="inlineStr">
        <is>
          <t>Year 5</t>
        </is>
      </c>
      <c r="G43" s="18" t="n"/>
      <c r="H43" s="19" t="inlineStr">
        <is>
          <t>Notes</t>
        </is>
      </c>
    </row>
    <row r="44">
      <c r="A44" s="20" t="inlineStr">
        <is>
          <t>Total subscribers (D2C + B2B)</t>
        </is>
      </c>
      <c r="B44" s="23">
        <f>B6+B21</f>
        <v/>
      </c>
      <c r="C44" s="23">
        <f>C6+C21</f>
        <v/>
      </c>
      <c r="D44" s="23">
        <f>D6+D21</f>
        <v/>
      </c>
      <c r="E44" s="23">
        <f>E6+E21</f>
        <v/>
      </c>
      <c r="F44" s="23">
        <f>F6+F21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B78A3C"/>
    <outlinePr summaryBelow="1" summaryRight="1"/>
    <pageSetUpPr/>
  </sheetPr>
  <dimension ref="A1:H43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PRISM - AVOD MODEL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6" t="inlineStr">
        <is>
          <t>Audience, inventory, monetization, and AVOD-specific cost structure.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7" t="inlineStr">
        <is>
          <t>1 - AUDIENCE DYNAMICS</t>
        </is>
      </c>
      <c r="B4" s="18" t="n"/>
      <c r="C4" s="18" t="n"/>
      <c r="D4" s="18" t="n"/>
      <c r="E4" s="18" t="n"/>
      <c r="F4" s="18" t="n"/>
      <c r="G4" s="18" t="n"/>
      <c r="H4" s="18" t="n"/>
    </row>
    <row r="5">
      <c r="A5" s="19" t="inlineStr">
        <is>
          <t>Metric</t>
        </is>
      </c>
      <c r="B5" s="19" t="inlineStr">
        <is>
          <t>Year 1</t>
        </is>
      </c>
      <c r="C5" s="19" t="inlineStr">
        <is>
          <t>Year 2</t>
        </is>
      </c>
      <c r="D5" s="19" t="inlineStr">
        <is>
          <t>Year 3</t>
        </is>
      </c>
      <c r="E5" s="19" t="inlineStr">
        <is>
          <t>Year 4</t>
        </is>
      </c>
      <c r="F5" s="19" t="inlineStr">
        <is>
          <t>Year 5</t>
        </is>
      </c>
      <c r="G5" s="18" t="n"/>
      <c r="H5" s="19" t="inlineStr">
        <is>
          <t>Notes</t>
        </is>
      </c>
    </row>
    <row r="6">
      <c r="A6" s="20" t="inlineStr">
        <is>
          <t>End-of-year MAU</t>
        </is>
      </c>
      <c r="B6" s="23">
        <f>'Platform Config'!B71</f>
        <v/>
      </c>
      <c r="C6" s="23">
        <f>'Platform Config'!C71</f>
        <v/>
      </c>
      <c r="D6" s="23">
        <f>'Platform Config'!D71</f>
        <v/>
      </c>
      <c r="E6" s="23">
        <f>'Platform Config'!E71</f>
        <v/>
      </c>
      <c r="F6" s="23">
        <f>'Platform Config'!F71</f>
        <v/>
      </c>
      <c r="H6" s="22" t="inlineStr">
        <is>
          <t>Linked or standalone path based on config.</t>
        </is>
      </c>
    </row>
    <row r="7">
      <c r="A7" s="20" t="inlineStr">
        <is>
          <t>Average MAU (intra-year weighted)</t>
        </is>
      </c>
      <c r="B7" s="23">
        <f>ROUND(B6*'Platform Config'!B63,0)</f>
        <v/>
      </c>
      <c r="C7" s="23">
        <f>ROUND(B6+(C6-B6)*IF(C6&lt;B6,MIN('Platform Config'!C63,0.5),'Platform Config'!C63),0)</f>
        <v/>
      </c>
      <c r="D7" s="23">
        <f>ROUND(C6+(D6-C6)*IF(D6&lt;C6,MIN('Platform Config'!D63,0.5),'Platform Config'!D63),0)</f>
        <v/>
      </c>
      <c r="E7" s="23">
        <f>ROUND(D6+(E6-D6)*IF(E6&lt;D6,MIN('Platform Config'!E63,0.5),'Platform Config'!E63),0)</f>
        <v/>
      </c>
      <c r="F7" s="23">
        <f>ROUND(E6+(F6-E6)*IF(F6&lt;E6,MIN('Platform Config'!F63,0.5),'Platform Config'!F63),0)</f>
        <v/>
      </c>
      <c r="H7" s="22" t="inlineStr">
        <is>
          <t>Intra-year ramp weighting. Clamped at 0.5 during decline to avoid front-loading churn.</t>
        </is>
      </c>
    </row>
    <row r="8">
      <c r="A8" s="20" t="inlineStr">
        <is>
          <t>Viewing hours per MAU per month</t>
        </is>
      </c>
      <c r="B8" s="62" t="n">
        <v>4</v>
      </c>
      <c r="C8" s="62" t="n">
        <v>5</v>
      </c>
      <c r="D8" s="62" t="n">
        <v>5.5</v>
      </c>
      <c r="E8" s="62" t="n">
        <v>6</v>
      </c>
      <c r="F8" s="62" t="n">
        <v>6.5</v>
      </c>
      <c r="H8" s="22" t="inlineStr">
        <is>
          <t>Engagement depth.</t>
        </is>
      </c>
    </row>
    <row r="9">
      <c r="A9" s="20" t="inlineStr">
        <is>
          <t>Total annual viewing hours</t>
        </is>
      </c>
      <c r="B9" s="23">
        <f>ROUND(B7*B8*12,0)</f>
        <v/>
      </c>
      <c r="C9" s="23">
        <f>ROUND(C7*C8*12,0)</f>
        <v/>
      </c>
      <c r="D9" s="23">
        <f>ROUND(D7*D8*12,0)</f>
        <v/>
      </c>
      <c r="E9" s="23">
        <f>ROUND(E7*E8*12,0)</f>
        <v/>
      </c>
      <c r="F9" s="23">
        <f>ROUND(F7*F8*12,0)</f>
        <v/>
      </c>
    </row>
    <row r="10">
      <c r="A10" s="20" t="inlineStr">
        <is>
          <t>Monthly MAU attrition</t>
        </is>
      </c>
      <c r="B10" s="25" t="n">
        <v>0.15</v>
      </c>
      <c r="C10" s="25" t="n">
        <v>0.12</v>
      </c>
      <c r="D10" s="25" t="n">
        <v>0.1</v>
      </c>
      <c r="E10" s="25" t="n">
        <v>0.09</v>
      </c>
      <c r="F10" s="25" t="n">
        <v>0.08</v>
      </c>
      <c r="H10" s="22" t="inlineStr">
        <is>
          <t>Cost driver for gross MAU adds (reacquisition cost). Does not adjust MAU targets (row 6), which are set exogenously. To model demand sensitivity, adjust MAU targets directly.</t>
        </is>
      </c>
    </row>
    <row r="11">
      <c r="A11" s="20" t="inlineStr">
        <is>
          <t>Gross MAU adds</t>
        </is>
      </c>
      <c r="B11" s="23">
        <f>ROUND(B6,0)</f>
        <v/>
      </c>
      <c r="C11" s="23">
        <f>ROUND(C6-B6 + B6*(1-(1-B10)^12),0)</f>
        <v/>
      </c>
      <c r="D11" s="23">
        <f>ROUND(D6-C6 + C6*(1-(1-C10)^12),0)</f>
        <v/>
      </c>
      <c r="E11" s="23">
        <f>ROUND(E6-D6 + D6*(1-(1-D10)^12),0)</f>
        <v/>
      </c>
      <c r="F11" s="23">
        <f>ROUND(F6-E6 + E6*(1-(1-E10)^12),0)</f>
        <v/>
      </c>
      <c r="H11" s="22" t="inlineStr">
        <is>
          <t>Net growth plus reacquisition of MAU lost during the prior year. Reacquisition uses the prior year's attrition rate (e.g. Y2 uses Y1 rate B10, not Y2 rate C10).</t>
        </is>
      </c>
    </row>
    <row r="12">
      <c r="A12" s="20" t="inlineStr">
        <is>
          <t>Paid acquisition share (1 = fully paid)</t>
        </is>
      </c>
      <c r="B12" s="25" t="n">
        <v>0.35</v>
      </c>
      <c r="C12" s="25" t="n">
        <v>0.32</v>
      </c>
      <c r="D12" s="25" t="n">
        <v>0.3</v>
      </c>
      <c r="E12" s="25" t="n">
        <v>0.28</v>
      </c>
      <c r="F12" s="25" t="n">
        <v>0.25</v>
      </c>
      <c r="H12" s="22" t="inlineStr">
        <is>
          <t>Share of gross MAU adds requiring paid acquisition. Remainder is organic / cross-sell from other models.</t>
        </is>
      </c>
    </row>
    <row r="13"/>
    <row r="14">
      <c r="A14" s="17" t="inlineStr">
        <is>
          <t>2 - AD INVENTORY</t>
        </is>
      </c>
      <c r="B14" s="18" t="n"/>
      <c r="C14" s="18" t="n"/>
      <c r="D14" s="18" t="n"/>
      <c r="E14" s="18" t="n"/>
      <c r="F14" s="18" t="n"/>
      <c r="G14" s="18" t="n"/>
      <c r="H14" s="18" t="n"/>
    </row>
    <row r="15">
      <c r="A15" s="19" t="inlineStr">
        <is>
          <t>Metric</t>
        </is>
      </c>
      <c r="B15" s="19" t="inlineStr">
        <is>
          <t>Year 1</t>
        </is>
      </c>
      <c r="C15" s="19" t="inlineStr">
        <is>
          <t>Year 2</t>
        </is>
      </c>
      <c r="D15" s="19" t="inlineStr">
        <is>
          <t>Year 3</t>
        </is>
      </c>
      <c r="E15" s="19" t="inlineStr">
        <is>
          <t>Year 4</t>
        </is>
      </c>
      <c r="F15" s="19" t="inlineStr">
        <is>
          <t>Year 5</t>
        </is>
      </c>
      <c r="G15" s="18" t="n"/>
      <c r="H15" s="19" t="inlineStr">
        <is>
          <t>Notes</t>
        </is>
      </c>
    </row>
    <row r="16">
      <c r="A16" s="20" t="inlineStr">
        <is>
          <t>Ad slots per viewing hour</t>
        </is>
      </c>
      <c r="B16" s="24" t="n">
        <v>6</v>
      </c>
      <c r="C16" s="24" t="n">
        <v>6</v>
      </c>
      <c r="D16" s="24" t="n">
        <v>7</v>
      </c>
      <c r="E16" s="24" t="n">
        <v>7</v>
      </c>
      <c r="F16" s="24" t="n">
        <v>7</v>
      </c>
      <c r="H16" s="22" t="inlineStr">
        <is>
          <t>Average ad opportunities per hour. Capped at 7 to stay within user-tolerance range for horror feature films (80-100 min). 8 slots/hr would produce 11-13 interruptions per film.</t>
        </is>
      </c>
    </row>
    <row r="17">
      <c r="A17" s="20" t="inlineStr">
        <is>
          <t>Total annual ad opportunities</t>
        </is>
      </c>
      <c r="B17" s="23">
        <f>ROUND(B9*B16,0)</f>
        <v/>
      </c>
      <c r="C17" s="23">
        <f>ROUND(C9*C16,0)</f>
        <v/>
      </c>
      <c r="D17" s="23">
        <f>ROUND(D9*D16,0)</f>
        <v/>
      </c>
      <c r="E17" s="23">
        <f>ROUND(E9*E16,0)</f>
        <v/>
      </c>
      <c r="F17" s="23">
        <f>ROUND(F9*F16,0)</f>
        <v/>
      </c>
    </row>
    <row r="18">
      <c r="A18" s="20" t="inlineStr">
        <is>
          <t>Blended fill rate</t>
        </is>
      </c>
      <c r="B18" s="28">
        <f>MIN('Platform Config'!B70,'Platform Config'!B33*'Platform Config'!B22+'Platform Config'!C33*'Platform Config'!B23+'Platform Config'!D33*'Platform Config'!B24+'Platform Config'!B69)</f>
        <v/>
      </c>
      <c r="C18" s="28">
        <f>MIN('Platform Config'!C70,'Platform Config'!B33*'Platform Config'!C22+'Platform Config'!C33*'Platform Config'!C23+'Platform Config'!D33*'Platform Config'!C24+'Platform Config'!C69)</f>
        <v/>
      </c>
      <c r="D18" s="28">
        <f>MIN('Platform Config'!D70,'Platform Config'!B33*'Platform Config'!D22+'Platform Config'!C33*'Platform Config'!D23+'Platform Config'!D33*'Platform Config'!D24+'Platform Config'!D69)</f>
        <v/>
      </c>
      <c r="E18" s="28">
        <f>MIN('Platform Config'!E70,'Platform Config'!B33*'Platform Config'!E22+'Platform Config'!C33*'Platform Config'!E23+'Platform Config'!D33*'Platform Config'!E24+'Platform Config'!E69)</f>
        <v/>
      </c>
      <c r="F18" s="28">
        <f>MIN('Platform Config'!F70,'Platform Config'!B33*'Platform Config'!F22+'Platform Config'!C33*'Platform Config'!F23+'Platform Config'!D33*'Platform Config'!F24+'Platform Config'!F69)</f>
        <v/>
      </c>
      <c r="H18" s="22" t="inlineStr">
        <is>
          <t>Territory baseline plus configured uplift.</t>
        </is>
      </c>
    </row>
    <row r="19">
      <c r="A19" s="20" t="inlineStr">
        <is>
          <t>Filled impressions</t>
        </is>
      </c>
      <c r="B19" s="23">
        <f>ROUND(B17*B18,0)</f>
        <v/>
      </c>
      <c r="C19" s="23">
        <f>ROUND(C17*C18,0)</f>
        <v/>
      </c>
      <c r="D19" s="23">
        <f>ROUND(D17*D18,0)</f>
        <v/>
      </c>
      <c r="E19" s="23">
        <f>ROUND(E17*E18,0)</f>
        <v/>
      </c>
      <c r="F19" s="23">
        <f>ROUND(F17*F18,0)</f>
        <v/>
      </c>
    </row>
    <row r="20"/>
    <row r="21">
      <c r="A21" s="17" t="inlineStr">
        <is>
          <t>3 - AD REVENUE</t>
        </is>
      </c>
      <c r="B21" s="18" t="n"/>
      <c r="C21" s="18" t="n"/>
      <c r="D21" s="18" t="n"/>
      <c r="E21" s="18" t="n"/>
      <c r="F21" s="18" t="n"/>
      <c r="G21" s="18" t="n"/>
      <c r="H21" s="18" t="n"/>
    </row>
    <row r="22">
      <c r="A22" s="19" t="inlineStr">
        <is>
          <t>Metric</t>
        </is>
      </c>
      <c r="B22" s="19" t="inlineStr">
        <is>
          <t>Year 1</t>
        </is>
      </c>
      <c r="C22" s="19" t="inlineStr">
        <is>
          <t>Year 2</t>
        </is>
      </c>
      <c r="D22" s="19" t="inlineStr">
        <is>
          <t>Year 3</t>
        </is>
      </c>
      <c r="E22" s="19" t="inlineStr">
        <is>
          <t>Year 4</t>
        </is>
      </c>
      <c r="F22" s="19" t="inlineStr">
        <is>
          <t>Year 5</t>
        </is>
      </c>
      <c r="G22" s="18" t="n"/>
      <c r="H22" s="19" t="inlineStr">
        <is>
          <t>Notes</t>
        </is>
      </c>
    </row>
    <row r="23">
      <c r="A23" s="20" t="inlineStr">
        <is>
          <t>Direct-sold share</t>
        </is>
      </c>
      <c r="B23" s="25" t="n">
        <v>0.08</v>
      </c>
      <c r="C23" s="25" t="n">
        <v>0.1</v>
      </c>
      <c r="D23" s="25" t="n">
        <v>0.13</v>
      </c>
      <c r="E23" s="25" t="n">
        <v>0.16</v>
      </c>
      <c r="F23" s="25" t="n">
        <v>0.18</v>
      </c>
      <c r="H23" s="22" t="inlineStr">
        <is>
          <t>Scale limited by horror/genre brand profile in MENA. Only endemic advertisers (gaming, streaming competitors, horror film distributors) available for direct-sold activation. Y5 ceiling at 18% reflects realistic endemic fill capacity given content category constraints.</t>
        </is>
      </c>
    </row>
    <row r="24">
      <c r="A24" s="20" t="inlineStr">
        <is>
          <t>Blended open-auction ad yield (USD / 1,000 filled opportunities)</t>
        </is>
      </c>
      <c r="B24" s="59">
        <f>'Platform Config'!B31*'Platform Config'!B22+'Platform Config'!C31*'Platform Config'!B23+'Platform Config'!D31*'Platform Config'!B24</f>
        <v/>
      </c>
      <c r="C24" s="59">
        <f>'Platform Config'!B31*'Platform Config'!C22+'Platform Config'!C31*'Platform Config'!C23+'Platform Config'!D31*'Platform Config'!C24</f>
        <v/>
      </c>
      <c r="D24" s="59">
        <f>'Platform Config'!B31*'Platform Config'!D22+'Platform Config'!C31*'Platform Config'!D23+'Platform Config'!D31*'Platform Config'!D24</f>
        <v/>
      </c>
      <c r="E24" s="59">
        <f>'Platform Config'!B31*'Platform Config'!E22+'Platform Config'!C31*'Platform Config'!E23+'Platform Config'!D31*'Platform Config'!E24</f>
        <v/>
      </c>
      <c r="F24" s="59">
        <f>'Platform Config'!B31*'Platform Config'!F22+'Platform Config'!C31*'Platform Config'!F23+'Platform Config'!D31*'Platform Config'!F24</f>
        <v/>
      </c>
    </row>
    <row r="25">
      <c r="A25" s="20" t="inlineStr">
        <is>
          <t>Blended direct-sold ad yield (USD / 1,000 filled opportunities)</t>
        </is>
      </c>
      <c r="B25" s="59">
        <f>'Platform Config'!B32*'Platform Config'!B22+'Platform Config'!C32*'Platform Config'!B23+'Platform Config'!D32*'Platform Config'!B24</f>
        <v/>
      </c>
      <c r="C25" s="59">
        <f>'Platform Config'!B32*'Platform Config'!C22+'Platform Config'!C32*'Platform Config'!C23+'Platform Config'!D32*'Platform Config'!C24</f>
        <v/>
      </c>
      <c r="D25" s="59">
        <f>'Platform Config'!B32*'Platform Config'!D22+'Platform Config'!C32*'Platform Config'!D23+'Platform Config'!D32*'Platform Config'!D24</f>
        <v/>
      </c>
      <c r="E25" s="59">
        <f>'Platform Config'!B32*'Platform Config'!E22+'Platform Config'!C32*'Platform Config'!E23+'Platform Config'!D32*'Platform Config'!E24</f>
        <v/>
      </c>
      <c r="F25" s="59">
        <f>'Platform Config'!B32*'Platform Config'!F22+'Platform Config'!C32*'Platform Config'!F23+'Platform Config'!D32*'Platform Config'!F24</f>
        <v/>
      </c>
    </row>
    <row r="26">
      <c r="A26" s="20" t="inlineStr">
        <is>
          <t>Programmatic revenue</t>
        </is>
      </c>
      <c r="B26" s="34">
        <f>ROUND(B19*(1-B23)*B24/1000,0)</f>
        <v/>
      </c>
      <c r="C26" s="34">
        <f>ROUND(C19*(1-C23)*C24/1000,0)</f>
        <v/>
      </c>
      <c r="D26" s="34">
        <f>ROUND(D19*(1-D23)*D24/1000,0)</f>
        <v/>
      </c>
      <c r="E26" s="34">
        <f>ROUND(E19*(1-E23)*E24/1000,0)</f>
        <v/>
      </c>
      <c r="F26" s="34">
        <f>ROUND(F19*(1-F23)*F24/1000,0)</f>
        <v/>
      </c>
    </row>
    <row r="27">
      <c r="A27" s="20" t="inlineStr">
        <is>
          <t>Direct-sold revenue</t>
        </is>
      </c>
      <c r="B27" s="34">
        <f>ROUND(B19*B23*B25/1000,0)</f>
        <v/>
      </c>
      <c r="C27" s="34">
        <f>ROUND(C19*C23*C25/1000,0)</f>
        <v/>
      </c>
      <c r="D27" s="34">
        <f>ROUND(D19*D23*D25/1000,0)</f>
        <v/>
      </c>
      <c r="E27" s="34">
        <f>ROUND(E19*E23*E25/1000,0)</f>
        <v/>
      </c>
      <c r="F27" s="34">
        <f>ROUND(F19*F23*F25/1000,0)</f>
        <v/>
      </c>
    </row>
    <row r="28">
      <c r="A28" s="20" t="inlineStr">
        <is>
          <t>Gross ad revenue</t>
        </is>
      </c>
      <c r="B28" s="34">
        <f>B26+B27</f>
        <v/>
      </c>
      <c r="C28" s="34">
        <f>C26+C27</f>
        <v/>
      </c>
      <c r="D28" s="34">
        <f>D26+D27</f>
        <v/>
      </c>
      <c r="E28" s="34">
        <f>E26+E27</f>
        <v/>
      </c>
      <c r="F28" s="34">
        <f>F26+F27</f>
        <v/>
      </c>
    </row>
    <row r="29">
      <c r="A29" s="20" t="inlineStr">
        <is>
          <t>SSP/exchange fee</t>
        </is>
      </c>
      <c r="B29" s="25" t="n">
        <v>0.25</v>
      </c>
      <c r="C29" s="25" t="n">
        <v>0.23</v>
      </c>
      <c r="D29" s="25" t="n">
        <v>0.21</v>
      </c>
      <c r="E29" s="25" t="n">
        <v>0.19</v>
      </c>
      <c r="F29" s="25" t="n">
        <v>0.17</v>
      </c>
      <c r="H29" s="22" t="inlineStr">
        <is>
          <t>Applied to programmatic revenue only.</t>
        </is>
      </c>
    </row>
    <row r="30">
      <c r="A30" s="40" t="inlineStr">
        <is>
          <t>NET AVOD REVENUE</t>
        </is>
      </c>
      <c r="B30" s="41">
        <f>ROUND(B26*(1-B29)+B27,0)</f>
        <v/>
      </c>
      <c r="C30" s="41">
        <f>ROUND(C26*(1-C29)+C27,0)</f>
        <v/>
      </c>
      <c r="D30" s="41">
        <f>ROUND(D26*(1-D29)+D27,0)</f>
        <v/>
      </c>
      <c r="E30" s="41">
        <f>ROUND(E26*(1-E29)+E27,0)</f>
        <v/>
      </c>
      <c r="F30" s="41">
        <f>ROUND(F26*(1-F29)+F27,0)</f>
        <v/>
      </c>
    </row>
    <row r="31"/>
    <row r="32">
      <c r="A32" s="17" t="inlineStr">
        <is>
          <t>4 - AVOD-SPECIFIC COSTS</t>
        </is>
      </c>
      <c r="B32" s="18" t="n"/>
      <c r="C32" s="18" t="n"/>
      <c r="D32" s="18" t="n"/>
      <c r="E32" s="18" t="n"/>
      <c r="F32" s="18" t="n"/>
      <c r="G32" s="18" t="n"/>
      <c r="H32" s="18" t="n"/>
    </row>
    <row r="33">
      <c r="A33" s="19" t="inlineStr">
        <is>
          <t>Metric</t>
        </is>
      </c>
      <c r="B33" s="19" t="inlineStr">
        <is>
          <t>Year 1</t>
        </is>
      </c>
      <c r="C33" s="19" t="inlineStr">
        <is>
          <t>Year 2</t>
        </is>
      </c>
      <c r="D33" s="19" t="inlineStr">
        <is>
          <t>Year 3</t>
        </is>
      </c>
      <c r="E33" s="19" t="inlineStr">
        <is>
          <t>Year 4</t>
        </is>
      </c>
      <c r="F33" s="19" t="inlineStr">
        <is>
          <t>Year 5</t>
        </is>
      </c>
      <c r="G33" s="18" t="n"/>
      <c r="H33" s="19" t="inlineStr">
        <is>
          <t>Notes</t>
        </is>
      </c>
    </row>
    <row r="34">
      <c r="A34" s="20" t="inlineStr">
        <is>
          <t>Ad server &amp; stack ($ / month)</t>
        </is>
      </c>
      <c r="B34" s="24" t="n">
        <v>1500</v>
      </c>
      <c r="C34" s="24" t="n">
        <v>2500</v>
      </c>
      <c r="D34" s="24" t="n">
        <v>4000</v>
      </c>
      <c r="E34" s="24" t="n">
        <v>6000</v>
      </c>
      <c r="F34" s="24" t="n">
        <v>8000</v>
      </c>
      <c r="H34" s="22" t="inlineStr">
        <is>
          <t>AVOD-specific ad-serving, SSP/DSP connections, and programmatic stack. Front-loaded infrastructure overhead: Y1 ad server cost ($18K) exceeds Y1 net AVOD revenue (~$6K) — this is expected for a pre-scale ad operation. Becomes cost-efficient above ~$100K annual AVOD revenue (Year 3+). Excludes general cloud/compute (see Shared Hosting rows).</t>
        </is>
      </c>
    </row>
    <row r="35">
      <c r="A35" s="20" t="inlineStr">
        <is>
          <t>Brand safety / verification ($ / month)</t>
        </is>
      </c>
      <c r="B35" s="24" t="n">
        <v>500</v>
      </c>
      <c r="C35" s="24" t="n">
        <v>800</v>
      </c>
      <c r="D35" s="24" t="n">
        <v>1200</v>
      </c>
      <c r="E35" s="24" t="n">
        <v>1800</v>
      </c>
      <c r="F35" s="24" t="n">
        <v>2500</v>
      </c>
      <c r="H35" s="22" t="inlineStr">
        <is>
          <t>Third-party ad verification and brand-safety tooling (IAS/DoubleVerify-class). Excludes analytics contractor work (see Freelancers row in Shared Opex).</t>
        </is>
      </c>
    </row>
    <row r="36">
      <c r="A36" s="20" t="inlineStr">
        <is>
          <t>Ad operations payroll ($ / year)</t>
        </is>
      </c>
      <c r="B36" s="24" t="n">
        <v>0</v>
      </c>
      <c r="C36" s="24" t="n">
        <v>24000</v>
      </c>
      <c r="D36" s="24" t="n">
        <v>48000</v>
      </c>
      <c r="E36" s="24" t="n">
        <v>68000</v>
      </c>
      <c r="F36" s="24" t="n">
        <v>84960</v>
      </c>
      <c r="H36" s="22" t="inlineStr">
        <is>
          <t>Human ops scaling.</t>
        </is>
      </c>
    </row>
    <row r="37">
      <c r="A37" s="20" t="inlineStr">
        <is>
          <t>CDN variable delivery cost</t>
        </is>
      </c>
      <c r="B37" s="34">
        <f>ROUND('Platform Config'!B72*B9,0)</f>
        <v/>
      </c>
      <c r="C37" s="34">
        <f>ROUND('Platform Config'!C72*C9,0)</f>
        <v/>
      </c>
      <c r="D37" s="34">
        <f>ROUND('Platform Config'!D72*D9,0)</f>
        <v/>
      </c>
      <c r="E37" s="34">
        <f>ROUND('Platform Config'!E72*E9,0)</f>
        <v/>
      </c>
      <c r="F37" s="34">
        <f>ROUND('Platform Config'!F72*F9,0)</f>
        <v/>
      </c>
    </row>
    <row r="38">
      <c r="A38" s="40" t="inlineStr">
        <is>
          <t>TOTAL AVOD-SPECIFIC COST</t>
        </is>
      </c>
      <c r="B38" s="41">
        <f>B37+B34*12+B35*12+B36</f>
        <v/>
      </c>
      <c r="C38" s="41">
        <f>C37+C34*12+C35*12+C36</f>
        <v/>
      </c>
      <c r="D38" s="41">
        <f>D37+D34*12+D35*12+D36</f>
        <v/>
      </c>
      <c r="E38" s="41">
        <f>E37+E34*12+E35*12+E36</f>
        <v/>
      </c>
      <c r="F38" s="41">
        <f>F37+F34*12+F35*12+F36</f>
        <v/>
      </c>
    </row>
    <row r="39"/>
    <row r="40">
      <c r="A40" s="17" t="inlineStr">
        <is>
          <t>5 - KEY METRICS</t>
        </is>
      </c>
      <c r="B40" s="18" t="n"/>
      <c r="C40" s="18" t="n"/>
      <c r="D40" s="18" t="n"/>
      <c r="E40" s="18" t="n"/>
      <c r="F40" s="18" t="n"/>
      <c r="G40" s="18" t="n"/>
      <c r="H40" s="18" t="n"/>
    </row>
    <row r="41">
      <c r="A41" s="19" t="inlineStr">
        <is>
          <t>Metric</t>
        </is>
      </c>
      <c r="B41" s="19" t="inlineStr">
        <is>
          <t>Year 1</t>
        </is>
      </c>
      <c r="C41" s="19" t="inlineStr">
        <is>
          <t>Year 2</t>
        </is>
      </c>
      <c r="D41" s="19" t="inlineStr">
        <is>
          <t>Year 3</t>
        </is>
      </c>
      <c r="E41" s="19" t="inlineStr">
        <is>
          <t>Year 4</t>
        </is>
      </c>
      <c r="F41" s="19" t="inlineStr">
        <is>
          <t>Year 5</t>
        </is>
      </c>
      <c r="G41" s="18" t="n"/>
      <c r="H41" s="19" t="inlineStr">
        <is>
          <t>Notes</t>
        </is>
      </c>
    </row>
    <row r="42">
      <c r="A42" s="20" t="inlineStr">
        <is>
          <t>ARPMAU (USD/month)</t>
        </is>
      </c>
      <c r="B42" s="59">
        <f>IF(B7&gt;0,B30/B7/12,0)</f>
        <v/>
      </c>
      <c r="C42" s="59">
        <f>IF(C7&gt;0,C30/C7/12,0)</f>
        <v/>
      </c>
      <c r="D42" s="59">
        <f>IF(D7&gt;0,D30/D7/12,0)</f>
        <v/>
      </c>
      <c r="E42" s="59">
        <f>IF(E7&gt;0,E30/E7/12,0)</f>
        <v/>
      </c>
      <c r="F42" s="59">
        <f>IF(F7&gt;0,F30/F7/12,0)</f>
        <v/>
      </c>
    </row>
    <row r="43">
      <c r="A43" s="20" t="inlineStr">
        <is>
          <t>Effective net ad yield (USD / 1,000 filled opportunities)</t>
        </is>
      </c>
      <c r="B43" s="59">
        <f>IF(B19&gt;0,B30*1000/B19,0)</f>
        <v/>
      </c>
      <c r="C43" s="59">
        <f>IF(C19&gt;0,C30*1000/C19,0)</f>
        <v/>
      </c>
      <c r="D43" s="59">
        <f>IF(D19&gt;0,D30*1000/D19,0)</f>
        <v/>
      </c>
      <c r="E43" s="59">
        <f>IF(E19&gt;0,E30*1000/E19,0)</f>
        <v/>
      </c>
      <c r="F43" s="59">
        <f>IF(F19&gt;0,F30*1000/F19,0)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B78A3C"/>
    <outlinePr summaryBelow="1" summaryRight="1"/>
    <pageSetUpPr/>
  </sheetPr>
  <dimension ref="A1:H4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PRISM - TVOD MODEL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6" t="inlineStr">
        <is>
          <t>Transactional audience, mix, pricing, and TVOD unit economics.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7" t="inlineStr">
        <is>
          <t>1 - USER BASE</t>
        </is>
      </c>
      <c r="B4" s="18" t="n"/>
      <c r="C4" s="18" t="n"/>
      <c r="D4" s="18" t="n"/>
      <c r="E4" s="18" t="n"/>
      <c r="F4" s="18" t="n"/>
      <c r="G4" s="18" t="n"/>
      <c r="H4" s="18" t="n"/>
    </row>
    <row r="5">
      <c r="A5" s="19" t="inlineStr">
        <is>
          <t>Metric</t>
        </is>
      </c>
      <c r="B5" s="19" t="inlineStr">
        <is>
          <t>Year 1</t>
        </is>
      </c>
      <c r="C5" s="19" t="inlineStr">
        <is>
          <t>Year 2</t>
        </is>
      </c>
      <c r="D5" s="19" t="inlineStr">
        <is>
          <t>Year 3</t>
        </is>
      </c>
      <c r="E5" s="19" t="inlineStr">
        <is>
          <t>Year 4</t>
        </is>
      </c>
      <c r="F5" s="19" t="inlineStr">
        <is>
          <t>Year 5</t>
        </is>
      </c>
      <c r="G5" s="18" t="n"/>
      <c r="H5" s="19" t="inlineStr">
        <is>
          <t>Notes</t>
        </is>
      </c>
    </row>
    <row r="6">
      <c r="A6" s="20" t="inlineStr">
        <is>
          <t>End-of-year registered users</t>
        </is>
      </c>
      <c r="B6" s="24" t="n">
        <v>4000</v>
      </c>
      <c r="C6" s="24" t="n">
        <v>13000</v>
      </c>
      <c r="D6" s="24" t="n">
        <v>30000</v>
      </c>
      <c r="E6" s="24" t="n">
        <v>55000</v>
      </c>
      <c r="F6" s="24" t="n">
        <v>85000</v>
      </c>
      <c r="H6" s="22" t="inlineStr">
        <is>
          <t>Transactional user trajectory. Sized relative to SVOD paying TAM: TVOD buyers are a subset of the horror audience who prefer pay-per-title over subscription. Y5 85K = ~27% of the 320K full-MENA SVOD TAM ceiling (the SVOD model operates with 212K-283K as the core-region operating base; 320K reflects the full-MENA ceiling including territories phased after Year 4). Consistent with a healthy but not dominant TVOD channel alongside SVOD.</t>
        </is>
      </c>
    </row>
    <row r="7">
      <c r="A7" s="20" t="inlineStr">
        <is>
          <t>Average active users (intra-year weighted)</t>
        </is>
      </c>
      <c r="B7" s="23">
        <f>ROUND(B6*'Platform Config'!B63,0)</f>
        <v/>
      </c>
      <c r="C7" s="23">
        <f>ROUND(B6+(C6-B6)*IF(C6&lt;B6,MIN('Platform Config'!C63,0.5),'Platform Config'!C63),0)</f>
        <v/>
      </c>
      <c r="D7" s="23">
        <f>ROUND(C6+(D6-C6)*IF(D6&lt;C6,MIN('Platform Config'!D63,0.5),'Platform Config'!D63),0)</f>
        <v/>
      </c>
      <c r="E7" s="23">
        <f>ROUND(D6+(E6-D6)*IF(E6&lt;D6,MIN('Platform Config'!E63,0.5),'Platform Config'!E63),0)</f>
        <v/>
      </c>
      <c r="F7" s="23">
        <f>ROUND(E6+(F6-E6)*IF(F6&lt;E6,MIN('Platform Config'!F63,0.5),'Platform Config'!F63),0)</f>
        <v/>
      </c>
      <c r="H7" s="22" t="inlineStr">
        <is>
          <t>Clamped at 0.5 during decline.</t>
        </is>
      </c>
    </row>
    <row r="8">
      <c r="A8" s="20" t="inlineStr">
        <is>
          <t>Buyer conversion rate</t>
        </is>
      </c>
      <c r="B8" s="25" t="n">
        <v>0.08</v>
      </c>
      <c r="C8" s="25" t="n">
        <v>0.1</v>
      </c>
      <c r="D8" s="25" t="n">
        <v>0.12</v>
      </c>
      <c r="E8" s="25" t="n">
        <v>0.13</v>
      </c>
      <c r="F8" s="25" t="n">
        <v>0.15</v>
      </c>
      <c r="H8" s="22" t="inlineStr">
        <is>
          <t>Share of unique TVOD visitors who complete a purchase or rental. Conservative vs. general VOD (10–15%) given niche content.</t>
        </is>
      </c>
    </row>
    <row r="9">
      <c r="A9" s="20" t="inlineStr">
        <is>
          <t>Monthly active buyers</t>
        </is>
      </c>
      <c r="B9" s="23">
        <f>ROUND(B7*B8,0)</f>
        <v/>
      </c>
      <c r="C9" s="23">
        <f>ROUND(C7*C8,0)</f>
        <v/>
      </c>
      <c r="D9" s="23">
        <f>ROUND(D7*D8,0)</f>
        <v/>
      </c>
      <c r="E9" s="23">
        <f>ROUND(E7*E8,0)</f>
        <v/>
      </c>
      <c r="F9" s="23">
        <f>ROUND(F7*F8,0)</f>
        <v/>
      </c>
    </row>
    <row r="10">
      <c r="A10" s="20" t="inlineStr">
        <is>
          <t>Transactions per buyer per month</t>
        </is>
      </c>
      <c r="B10" s="27" t="n">
        <v>1.2</v>
      </c>
      <c r="C10" s="27" t="n">
        <v>1.3</v>
      </c>
      <c r="D10" s="27" t="n">
        <v>1.4</v>
      </c>
      <c r="E10" s="27" t="n">
        <v>1.45</v>
      </c>
      <c r="F10" s="27" t="n">
        <v>1.5</v>
      </c>
      <c r="H10" s="22" t="inlineStr">
        <is>
          <t>Purchase frequency.</t>
        </is>
      </c>
    </row>
    <row r="11">
      <c r="A11" s="20" t="inlineStr">
        <is>
          <t>Total annual transactions</t>
        </is>
      </c>
      <c r="B11" s="23">
        <f>ROUND(B9*B10*12,0)</f>
        <v/>
      </c>
      <c r="C11" s="23">
        <f>ROUND(C9*C10*12,0)</f>
        <v/>
      </c>
      <c r="D11" s="23">
        <f>ROUND(D9*D10*12,0)</f>
        <v/>
      </c>
      <c r="E11" s="23">
        <f>ROUND(E9*E10*12,0)</f>
        <v/>
      </c>
      <c r="F11" s="23">
        <f>ROUND(F9*F10*12,0)</f>
        <v/>
      </c>
    </row>
    <row r="12"/>
    <row r="13">
      <c r="A13" s="20" t="inlineStr">
        <is>
          <t>Total annual viewing hours</t>
        </is>
      </c>
      <c r="B13" s="23">
        <f>ROUND(B11*1.5,0)</f>
        <v/>
      </c>
      <c r="C13" s="23">
        <f>ROUND(C11*1.5,0)</f>
        <v/>
      </c>
      <c r="D13" s="23">
        <f>ROUND(D11*1.5,0)</f>
        <v/>
      </c>
      <c r="E13" s="23">
        <f>ROUND(E11*1.5,0)</f>
        <v/>
      </c>
      <c r="F13" s="23">
        <f>ROUND(F11*1.5,0)</f>
        <v/>
      </c>
      <c r="H13" s="22" t="inlineStr">
        <is>
          <t>Assumes 1.5 hrs/transaction (standard feature-film runtime).</t>
        </is>
      </c>
    </row>
    <row r="14"/>
    <row r="15">
      <c r="A15" s="17" t="inlineStr">
        <is>
          <t>2 - TRANSACTION MIX</t>
        </is>
      </c>
      <c r="B15" s="18" t="n"/>
      <c r="C15" s="18" t="n"/>
      <c r="D15" s="18" t="n"/>
      <c r="E15" s="18" t="n"/>
      <c r="F15" s="18" t="n"/>
      <c r="G15" s="18" t="n"/>
      <c r="H15" s="18" t="n"/>
    </row>
    <row r="16">
      <c r="A16" s="19" t="inlineStr">
        <is>
          <t>Metric</t>
        </is>
      </c>
      <c r="B16" s="19" t="inlineStr">
        <is>
          <t>Year 1</t>
        </is>
      </c>
      <c r="C16" s="19" t="inlineStr">
        <is>
          <t>Year 2</t>
        </is>
      </c>
      <c r="D16" s="19" t="inlineStr">
        <is>
          <t>Year 3</t>
        </is>
      </c>
      <c r="E16" s="19" t="inlineStr">
        <is>
          <t>Year 4</t>
        </is>
      </c>
      <c r="F16" s="19" t="inlineStr">
        <is>
          <t>Year 5</t>
        </is>
      </c>
      <c r="G16" s="18" t="n"/>
      <c r="H16" s="19" t="inlineStr">
        <is>
          <t>Notes</t>
        </is>
      </c>
    </row>
    <row r="17">
      <c r="A17" s="20" t="inlineStr">
        <is>
          <t>Rental share</t>
        </is>
      </c>
      <c r="B17" s="25" t="n">
        <v>0.75</v>
      </c>
      <c r="C17" s="25" t="n">
        <v>0.7</v>
      </c>
      <c r="D17" s="25" t="n">
        <v>0.65</v>
      </c>
      <c r="E17" s="25" t="n">
        <v>0.6</v>
      </c>
      <c r="F17" s="25" t="n">
        <v>0.55</v>
      </c>
      <c r="H17" s="22" t="inlineStr">
        <is>
          <t>TVOD users skew toward rental; purchase share grows as catalogue trust builds.</t>
        </is>
      </c>
    </row>
    <row r="18"/>
    <row r="19">
      <c r="A19" s="20" t="inlineStr">
        <is>
          <t>Base rental price, library tier (USD)</t>
        </is>
      </c>
      <c r="B19" s="59">
        <f>'Platform Config'!B34*'Platform Config'!B22+'Platform Config'!C34*'Platform Config'!B23+'Platform Config'!D34*'Platform Config'!B24</f>
        <v/>
      </c>
      <c r="C19" s="59">
        <f>'Platform Config'!B34*'Platform Config'!C22+'Platform Config'!C34*'Platform Config'!C23+'Platform Config'!D34*'Platform Config'!C24</f>
        <v/>
      </c>
      <c r="D19" s="59">
        <f>'Platform Config'!B34*'Platform Config'!D22+'Platform Config'!C34*'Platform Config'!D23+'Platform Config'!D34*'Platform Config'!D24</f>
        <v/>
      </c>
      <c r="E19" s="59">
        <f>'Platform Config'!B34*'Platform Config'!E22+'Platform Config'!C34*'Platform Config'!E23+'Platform Config'!D34*'Platform Config'!E24</f>
        <v/>
      </c>
      <c r="F19" s="59">
        <f>'Platform Config'!B34*'Platform Config'!F22+'Platform Config'!C34*'Platform Config'!F23+'Platform Config'!D34*'Platform Config'!F24</f>
        <v/>
      </c>
    </row>
    <row r="20">
      <c r="A20" s="20" t="inlineStr">
        <is>
          <t>Base purchase price, library tier (USD)</t>
        </is>
      </c>
      <c r="B20" s="59">
        <f>'Platform Config'!B35*'Platform Config'!B22+'Platform Config'!C35*'Platform Config'!B23+'Platform Config'!D35*'Platform Config'!B24</f>
        <v/>
      </c>
      <c r="C20" s="59">
        <f>'Platform Config'!B35*'Platform Config'!C22+'Platform Config'!C35*'Platform Config'!C23+'Platform Config'!D35*'Platform Config'!C24</f>
        <v/>
      </c>
      <c r="D20" s="59">
        <f>'Platform Config'!B35*'Platform Config'!D22+'Platform Config'!C35*'Platform Config'!D23+'Platform Config'!D35*'Platform Config'!D24</f>
        <v/>
      </c>
      <c r="E20" s="59">
        <f>'Platform Config'!B35*'Platform Config'!E22+'Platform Config'!C35*'Platform Config'!E23+'Platform Config'!D35*'Platform Config'!E24</f>
        <v/>
      </c>
      <c r="F20" s="59">
        <f>'Platform Config'!B35*'Platform Config'!F22+'Platform Config'!C35*'Platform Config'!F23+'Platform Config'!D35*'Platform Config'!F24</f>
        <v/>
      </c>
    </row>
    <row r="21">
      <c r="A21" s="20" t="inlineStr">
        <is>
          <t>New-release share of transactions</t>
        </is>
      </c>
      <c r="B21" s="25" t="n">
        <v>0.3</v>
      </c>
      <c r="C21" s="25" t="n">
        <v>0.25</v>
      </c>
      <c r="D21" s="25" t="n">
        <v>0.2</v>
      </c>
      <c r="E21" s="25" t="n">
        <v>0.18</v>
      </c>
      <c r="F21" s="25" t="n">
        <v>0.15</v>
      </c>
      <c r="H21" s="22" t="inlineStr">
        <is>
          <t>New releases command premium pricing; share declines as library catalogue deepens.</t>
        </is>
      </c>
    </row>
    <row r="22"/>
    <row r="23"/>
    <row r="24">
      <c r="A24" s="17" t="inlineStr">
        <is>
          <t>3 - REVENUE</t>
        </is>
      </c>
      <c r="B24" s="18" t="n"/>
      <c r="C24" s="18" t="n"/>
      <c r="D24" s="18" t="n"/>
      <c r="E24" s="18" t="n"/>
      <c r="F24" s="18" t="n"/>
      <c r="G24" s="18" t="n"/>
      <c r="H24" s="18" t="n"/>
    </row>
    <row r="25">
      <c r="A25" s="19" t="inlineStr">
        <is>
          <t>Metric</t>
        </is>
      </c>
      <c r="B25" s="19" t="inlineStr">
        <is>
          <t>Year 1</t>
        </is>
      </c>
      <c r="C25" s="19" t="inlineStr">
        <is>
          <t>Year 2</t>
        </is>
      </c>
      <c r="D25" s="19" t="inlineStr">
        <is>
          <t>Year 3</t>
        </is>
      </c>
      <c r="E25" s="19" t="inlineStr">
        <is>
          <t>Year 4</t>
        </is>
      </c>
      <c r="F25" s="19" t="inlineStr">
        <is>
          <t>Year 5</t>
        </is>
      </c>
      <c r="G25" s="18" t="n"/>
      <c r="H25" s="19" t="inlineStr">
        <is>
          <t>Notes</t>
        </is>
      </c>
    </row>
    <row r="26">
      <c r="A26" s="20" t="inlineStr">
        <is>
          <t>Rental gross revenue</t>
        </is>
      </c>
      <c r="B26" s="34">
        <f>ROUND(B11*B17*B19*((1-B21)+B21*1.5),0)</f>
        <v/>
      </c>
      <c r="C26" s="34">
        <f>ROUND(C11*C17*C19*((1-C21)+C21*1.5),0)</f>
        <v/>
      </c>
      <c r="D26" s="34">
        <f>ROUND(D11*D17*D19*((1-D21)+D21*1.5),0)</f>
        <v/>
      </c>
      <c r="E26" s="34">
        <f>ROUND(E11*E17*E19*((1-E21)+E21*1.5),0)</f>
        <v/>
      </c>
      <c r="F26" s="34">
        <f>ROUND(F11*F17*F19*((1-F21)+F21*1.5),0)</f>
        <v/>
      </c>
      <c r="H26" s="22" t="inlineStr">
        <is>
          <t>New-release premium fixed at 1.5x library price.</t>
        </is>
      </c>
    </row>
    <row r="27">
      <c r="A27" s="20" t="inlineStr">
        <is>
          <t>Purchase gross revenue</t>
        </is>
      </c>
      <c r="B27" s="34">
        <f>ROUND(B11*(1-B17)*B20*((1-B21)+B21*1.5),0)</f>
        <v/>
      </c>
      <c r="C27" s="34">
        <f>ROUND(C11*(1-C17)*C20*((1-C21)+C21*1.5),0)</f>
        <v/>
      </c>
      <c r="D27" s="34">
        <f>ROUND(D11*(1-D17)*D20*((1-D21)+D21*1.5),0)</f>
        <v/>
      </c>
      <c r="E27" s="34">
        <f>ROUND(E11*(1-E17)*E20*((1-E21)+E21*1.5),0)</f>
        <v/>
      </c>
      <c r="F27" s="34">
        <f>ROUND(F11*(1-F17)*F20*((1-F21)+F21*1.5),0)</f>
        <v/>
      </c>
      <c r="H27" s="22" t="inlineStr">
        <is>
          <t>Purchase share = 1 - rental share. New-release premium fixed at 1.5x.</t>
        </is>
      </c>
    </row>
    <row r="28">
      <c r="A28" s="20" t="inlineStr">
        <is>
          <t>Gross TVOD revenue</t>
        </is>
      </c>
      <c r="B28" s="34">
        <f>B26+B27</f>
        <v/>
      </c>
      <c r="C28" s="34">
        <f>C26+C27</f>
        <v/>
      </c>
      <c r="D28" s="34">
        <f>D26+D27</f>
        <v/>
      </c>
      <c r="E28" s="34">
        <f>E26+E27</f>
        <v/>
      </c>
      <c r="F28" s="34">
        <f>F26+F27</f>
        <v/>
      </c>
    </row>
    <row r="29">
      <c r="A29" s="20" t="inlineStr">
        <is>
          <t>Content owner revenue share</t>
        </is>
      </c>
      <c r="B29" s="25" t="n">
        <v>0.5</v>
      </c>
      <c r="C29" s="25" t="n">
        <v>0.5</v>
      </c>
      <c r="D29" s="25" t="n">
        <v>0.5</v>
      </c>
      <c r="E29" s="25" t="n">
        <v>0.5</v>
      </c>
      <c r="F29" s="25" t="n">
        <v>0.5</v>
      </c>
      <c r="H29" s="22" t="inlineStr">
        <is>
          <t>Standard independent-content TVOD rev-share. Platform net = gross × (1 - rev share) × (1 - take rate).</t>
        </is>
      </c>
    </row>
    <row r="30">
      <c r="A30" s="20" t="inlineStr">
        <is>
          <t>Platform take rate (blended store mix)</t>
        </is>
      </c>
      <c r="B30" s="28">
        <f>'Platform Config'!B97</f>
        <v/>
      </c>
      <c r="C30" s="28">
        <f>'Platform Config'!C97</f>
        <v/>
      </c>
      <c r="D30" s="28">
        <f>'Platform Config'!D97</f>
        <v/>
      </c>
      <c r="E30" s="28">
        <f>'Platform Config'!E97</f>
        <v/>
      </c>
      <c r="F30" s="28">
        <f>'Platform Config'!F97</f>
        <v/>
      </c>
      <c r="H30" s="22" t="inlineStr">
        <is>
          <t>Blended store take from Distribution Mix section (PC row 97). Applied on gross TVOD revenue after content rev-share.</t>
        </is>
      </c>
    </row>
    <row r="31">
      <c r="A31" s="40" t="inlineStr">
        <is>
          <t>NET TVOD REVENUE</t>
        </is>
      </c>
      <c r="B31" s="41">
        <f>ROUND(B28*(1-B29)*(1-B30),0)</f>
        <v/>
      </c>
      <c r="C31" s="41">
        <f>ROUND(C28*(1-C29)*(1-C30),0)</f>
        <v/>
      </c>
      <c r="D31" s="41">
        <f>ROUND(D28*(1-D29)*(1-D30),0)</f>
        <v/>
      </c>
      <c r="E31" s="41">
        <f>ROUND(E28*(1-E29)*(1-E30),0)</f>
        <v/>
      </c>
      <c r="F31" s="41">
        <f>ROUND(F28*(1-F29)*(1-F30),0)</f>
        <v/>
      </c>
    </row>
    <row r="32"/>
    <row r="33">
      <c r="A33" s="17" t="inlineStr">
        <is>
          <t>4 - TVOD-SPECIFIC COSTS</t>
        </is>
      </c>
      <c r="B33" s="18" t="n"/>
      <c r="C33" s="18" t="n"/>
      <c r="D33" s="18" t="n"/>
      <c r="E33" s="18" t="n"/>
      <c r="F33" s="18" t="n"/>
      <c r="G33" s="18" t="n"/>
      <c r="H33" s="18" t="n"/>
    </row>
    <row r="34">
      <c r="A34" s="19" t="inlineStr">
        <is>
          <t>Metric</t>
        </is>
      </c>
      <c r="B34" s="19" t="inlineStr">
        <is>
          <t>Year 1</t>
        </is>
      </c>
      <c r="C34" s="19" t="inlineStr">
        <is>
          <t>Year 2</t>
        </is>
      </c>
      <c r="D34" s="19" t="inlineStr">
        <is>
          <t>Year 3</t>
        </is>
      </c>
      <c r="E34" s="19" t="inlineStr">
        <is>
          <t>Year 4</t>
        </is>
      </c>
      <c r="F34" s="19" t="inlineStr">
        <is>
          <t>Year 5</t>
        </is>
      </c>
      <c r="G34" s="18" t="n"/>
      <c r="H34" s="19" t="inlineStr">
        <is>
          <t>Notes</t>
        </is>
      </c>
    </row>
    <row r="35">
      <c r="A35" s="20" t="inlineStr">
        <is>
          <t>Storefront / merchandising UI ($ / month)</t>
        </is>
      </c>
      <c r="B35" s="24" t="n">
        <v>800</v>
      </c>
      <c r="C35" s="24" t="n">
        <v>1200</v>
      </c>
      <c r="D35" s="24" t="n">
        <v>1800</v>
      </c>
      <c r="E35" s="24" t="n">
        <v>2400</v>
      </c>
      <c r="F35" s="24" t="n">
        <v>3000</v>
      </c>
      <c r="H35" s="22" t="inlineStr">
        <is>
          <t>TVOD storefront UI, pricing config, and catalog merchandising ops. Excludes general infrastructure hosting (see Shared Hosting rows).</t>
        </is>
      </c>
    </row>
    <row r="36">
      <c r="A36" s="20" t="inlineStr">
        <is>
          <t>Transaction support ($ / month)</t>
        </is>
      </c>
      <c r="B36" s="24" t="n">
        <v>300</v>
      </c>
      <c r="C36" s="24" t="n">
        <v>500</v>
      </c>
      <c r="D36" s="24" t="n">
        <v>900</v>
      </c>
      <c r="E36" s="24" t="n">
        <v>1400</v>
      </c>
      <c r="F36" s="24" t="n">
        <v>2000</v>
      </c>
      <c r="H36" s="22" t="inlineStr">
        <is>
          <t>TVOD-specific payment dispute and chargeback handling above the shared support baseline. Does not duplicate Customer support (see Shared Opex).</t>
        </is>
      </c>
    </row>
    <row r="37">
      <c r="A37" s="20" t="inlineStr">
        <is>
          <t>CDN variable delivery cost</t>
        </is>
      </c>
      <c r="B37" s="34">
        <f>ROUND('Platform Config'!B76*B13,0)</f>
        <v/>
      </c>
      <c r="C37" s="34">
        <f>ROUND('Platform Config'!C76*C13,0)</f>
        <v/>
      </c>
      <c r="D37" s="34">
        <f>ROUND('Platform Config'!D76*D13,0)</f>
        <v/>
      </c>
      <c r="E37" s="34">
        <f>ROUND('Platform Config'!E76*E13,0)</f>
        <v/>
      </c>
      <c r="F37" s="34">
        <f>ROUND('Platform Config'!F76*F13,0)</f>
        <v/>
      </c>
    </row>
    <row r="38">
      <c r="A38" s="20" t="inlineStr">
        <is>
          <t>Organic &amp; cross-sell share</t>
        </is>
      </c>
      <c r="B38" s="25" t="n">
        <v>0.5</v>
      </c>
      <c r="C38" s="25" t="n">
        <v>0.55</v>
      </c>
      <c r="D38" s="25" t="n">
        <v>0.6</v>
      </c>
      <c r="E38" s="25" t="n">
        <v>0.65</v>
      </c>
      <c r="F38" s="25" t="n">
        <v>0.7</v>
      </c>
      <c r="H38" s="22" t="inlineStr">
        <is>
          <t>Share of TVOD buyers who are existing platform users (SVOD subs, AVOD viewers). Reduces paid acquisition spend.</t>
        </is>
      </c>
    </row>
    <row r="39">
      <c r="A39" s="20" t="inlineStr">
        <is>
          <t>Gross registered user additions</t>
        </is>
      </c>
      <c r="B39" s="23">
        <f>B6</f>
        <v/>
      </c>
      <c r="C39" s="23">
        <f>MAX(0,C6-B6)</f>
        <v/>
      </c>
      <c r="D39" s="23">
        <f>MAX(0,D6-C6)</f>
        <v/>
      </c>
      <c r="E39" s="23">
        <f>MAX(0,E6-D6)</f>
        <v/>
      </c>
      <c r="F39" s="23">
        <f>MAX(0,F6-E6)</f>
        <v/>
      </c>
    </row>
    <row r="40">
      <c r="A40" s="20" t="inlineStr">
        <is>
          <t>User acquisition cost</t>
        </is>
      </c>
      <c r="B40" s="34">
        <f>ROUND(B39*(1-B38)*'Platform Config'!B80,0)</f>
        <v/>
      </c>
      <c r="C40" s="34">
        <f>ROUND(C39*(1-C38)*'Platform Config'!C80,0)</f>
        <v/>
      </c>
      <c r="D40" s="34">
        <f>ROUND(D39*(1-D38)*'Platform Config'!D80,0)</f>
        <v/>
      </c>
      <c r="E40" s="34">
        <f>ROUND(E39*(1-E38)*'Platform Config'!E80,0)</f>
        <v/>
      </c>
      <c r="F40" s="34">
        <f>ROUND(F39*(1-F38)*'Platform Config'!F80,0)</f>
        <v/>
      </c>
      <c r="H40" s="22" t="inlineStr">
        <is>
          <t>Paid only (gross adds x (1 - organic rate) x CAC).</t>
        </is>
      </c>
    </row>
    <row r="41">
      <c r="A41" s="40" t="inlineStr">
        <is>
          <t>TOTAL TVOD-SPECIFIC COST</t>
        </is>
      </c>
      <c r="B41" s="41">
        <f>B37+B35*12+B36*12+B40</f>
        <v/>
      </c>
      <c r="C41" s="41">
        <f>C37+C35*12+C36*12+C40</f>
        <v/>
      </c>
      <c r="D41" s="41">
        <f>D37+D35*12+D36*12+D40</f>
        <v/>
      </c>
      <c r="E41" s="41">
        <f>E37+E35*12+E36*12+E40</f>
        <v/>
      </c>
      <c r="F41" s="41">
        <f>F37+F35*12+F36*12+F40</f>
        <v/>
      </c>
    </row>
    <row r="42">
      <c r="A42" s="17" t="inlineStr">
        <is>
          <t>5 - KEY METRICS</t>
        </is>
      </c>
      <c r="B42" s="18" t="n"/>
      <c r="C42" s="18" t="n"/>
      <c r="D42" s="18" t="n"/>
      <c r="E42" s="18" t="n"/>
      <c r="F42" s="18" t="n"/>
      <c r="G42" s="18" t="n"/>
      <c r="H42" s="18" t="n"/>
    </row>
    <row r="43">
      <c r="A43" s="19" t="inlineStr">
        <is>
          <t>Metric</t>
        </is>
      </c>
      <c r="B43" s="19" t="inlineStr">
        <is>
          <t>Year 1</t>
        </is>
      </c>
      <c r="C43" s="19" t="inlineStr">
        <is>
          <t>Year 2</t>
        </is>
      </c>
      <c r="D43" s="19" t="inlineStr">
        <is>
          <t>Year 3</t>
        </is>
      </c>
      <c r="E43" s="19" t="inlineStr">
        <is>
          <t>Year 4</t>
        </is>
      </c>
      <c r="F43" s="19" t="inlineStr">
        <is>
          <t>Year 5</t>
        </is>
      </c>
      <c r="G43" s="18" t="n"/>
      <c r="H43" s="19" t="inlineStr">
        <is>
          <t>Notes</t>
        </is>
      </c>
    </row>
    <row r="44">
      <c r="A44" s="20" t="inlineStr">
        <is>
          <t>Net revenue per transaction</t>
        </is>
      </c>
      <c r="B44" s="59">
        <f>IF(B11&gt;0,B31/B11,0)</f>
        <v/>
      </c>
      <c r="C44" s="59">
        <f>IF(C11&gt;0,C31/C11,0)</f>
        <v/>
      </c>
      <c r="D44" s="59">
        <f>IF(D11&gt;0,D31/D11,0)</f>
        <v/>
      </c>
      <c r="E44" s="59">
        <f>IF(E11&gt;0,E31/E11,0)</f>
        <v/>
      </c>
      <c r="F44" s="59">
        <f>IF(F11&gt;0,F31/F11,0)</f>
        <v/>
      </c>
    </row>
    <row r="45"/>
    <row r="46">
      <c r="A46" s="20" t="inlineStr">
        <is>
          <t>Gross-to-net margin</t>
        </is>
      </c>
      <c r="B46" s="28">
        <f>IF(B28&gt;0,B31/B28,0)</f>
        <v/>
      </c>
      <c r="C46" s="28">
        <f>IF(C28&gt;0,C31/C28,0)</f>
        <v/>
      </c>
      <c r="D46" s="28">
        <f>IF(D28&gt;0,D31/D28,0)</f>
        <v/>
      </c>
      <c r="E46" s="28">
        <f>IF(E28&gt;0,E31/E28,0)</f>
        <v/>
      </c>
      <c r="F46" s="28">
        <f>IF(F28&gt;0,F31/F28,0)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B78A3C"/>
    <outlinePr summaryBelow="1" summaryRight="1"/>
    <pageSetUpPr/>
  </sheetPr>
  <dimension ref="A1:H19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5" t="inlineStr">
        <is>
          <t>PRISM - OWNER CASH FLOW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6" t="inlineStr">
        <is>
          <t>Simple cash requirement view: annual injection need and cumulative position.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7" t="inlineStr">
        <is>
          <t>1 - ANNUAL CASH FLOW</t>
        </is>
      </c>
      <c r="B4" s="18" t="n"/>
      <c r="C4" s="18" t="n"/>
      <c r="D4" s="18" t="n"/>
      <c r="E4" s="18" t="n"/>
      <c r="F4" s="18" t="n"/>
      <c r="G4" s="18" t="n"/>
      <c r="H4" s="18" t="n"/>
    </row>
    <row r="5">
      <c r="A5" s="19" t="inlineStr">
        <is>
          <t>Metric</t>
        </is>
      </c>
      <c r="B5" s="19" t="inlineStr">
        <is>
          <t>Year 1</t>
        </is>
      </c>
      <c r="C5" s="19" t="inlineStr">
        <is>
          <t>Year 2</t>
        </is>
      </c>
      <c r="D5" s="19" t="inlineStr">
        <is>
          <t>Year 3</t>
        </is>
      </c>
      <c r="E5" s="19" t="inlineStr">
        <is>
          <t>Year 4</t>
        </is>
      </c>
      <c r="F5" s="19" t="inlineStr">
        <is>
          <t>Year 5</t>
        </is>
      </c>
      <c r="G5" s="18" t="n"/>
      <c r="H5" s="19" t="inlineStr">
        <is>
          <t>Notes</t>
        </is>
      </c>
    </row>
    <row r="6">
      <c r="A6" s="20" t="inlineStr">
        <is>
          <t>Net P&amp;L after fees (management view)</t>
        </is>
      </c>
      <c r="B6" s="34">
        <f>'Consolidated'!B53</f>
        <v/>
      </c>
      <c r="C6" s="34">
        <f>'Consolidated'!C53</f>
        <v/>
      </c>
      <c r="D6" s="34">
        <f>'Consolidated'!D53</f>
        <v/>
      </c>
      <c r="E6" s="34">
        <f>'Consolidated'!E53</f>
        <v/>
      </c>
      <c r="F6" s="34">
        <f>'Consolidated'!F53</f>
        <v/>
      </c>
    </row>
    <row r="7">
      <c r="A7" s="20" t="inlineStr">
        <is>
          <t>Content licensing cash out (owner memo)</t>
        </is>
      </c>
      <c r="B7" s="34">
        <f>-'Consolidated'!B32</f>
        <v/>
      </c>
      <c r="C7" s="34">
        <f>-'Consolidated'!C32</f>
        <v/>
      </c>
      <c r="D7" s="34">
        <f>-'Consolidated'!D32</f>
        <v/>
      </c>
      <c r="E7" s="34">
        <f>-'Consolidated'!E32</f>
        <v/>
      </c>
      <c r="F7" s="34">
        <f>-'Consolidated'!F32</f>
        <v/>
      </c>
    </row>
    <row r="8"/>
    <row r="9">
      <c r="A9" s="40" t="inlineStr">
        <is>
          <t>Net cash flow (full owner view)</t>
        </is>
      </c>
      <c r="B9" s="41">
        <f>B6+B7</f>
        <v/>
      </c>
      <c r="C9" s="41">
        <f>C6+C7</f>
        <v/>
      </c>
      <c r="D9" s="41">
        <f>D6+D7</f>
        <v/>
      </c>
      <c r="E9" s="41">
        <f>E6+E7</f>
        <v/>
      </c>
      <c r="F9" s="41">
        <f>F6+F7</f>
        <v/>
      </c>
    </row>
    <row r="10"/>
    <row r="11">
      <c r="A11" s="20" t="inlineStr">
        <is>
          <t>Cumulative cash position</t>
        </is>
      </c>
      <c r="B11" s="34">
        <f>B9</f>
        <v/>
      </c>
      <c r="C11" s="34">
        <f>B11+C9</f>
        <v/>
      </c>
      <c r="D11" s="34">
        <f>C11+D9</f>
        <v/>
      </c>
      <c r="E11" s="34">
        <f>D11+E9</f>
        <v/>
      </c>
      <c r="F11" s="34">
        <f>E11+F9</f>
        <v/>
      </c>
    </row>
    <row r="12"/>
    <row r="13">
      <c r="A13" s="17" t="inlineStr">
        <is>
          <t>2 - INJECTION REQUIREMENT</t>
        </is>
      </c>
      <c r="B13" s="18" t="n"/>
      <c r="C13" s="18" t="n"/>
      <c r="D13" s="18" t="n"/>
      <c r="E13" s="18" t="n"/>
      <c r="F13" s="18" t="n"/>
      <c r="G13" s="18" t="n"/>
      <c r="H13" s="18" t="n"/>
    </row>
    <row r="14">
      <c r="A14" s="19" t="inlineStr">
        <is>
          <t>Metric</t>
        </is>
      </c>
      <c r="B14" s="19" t="inlineStr">
        <is>
          <t>Year 1</t>
        </is>
      </c>
      <c r="C14" s="19" t="inlineStr">
        <is>
          <t>Year 2</t>
        </is>
      </c>
      <c r="D14" s="19" t="inlineStr">
        <is>
          <t>Year 3</t>
        </is>
      </c>
      <c r="E14" s="19" t="inlineStr">
        <is>
          <t>Year 4</t>
        </is>
      </c>
      <c r="F14" s="19" t="inlineStr">
        <is>
          <t>Year 5</t>
        </is>
      </c>
      <c r="G14" s="18" t="n"/>
      <c r="H14" s="19" t="inlineStr">
        <is>
          <t>Notes</t>
        </is>
      </c>
    </row>
    <row r="15">
      <c r="A15" s="20" t="inlineStr">
        <is>
          <t>Owner cash injection needed</t>
        </is>
      </c>
      <c r="B15" s="34">
        <f>MAX(0,-B9)</f>
        <v/>
      </c>
      <c r="C15" s="34">
        <f>MAX(0,-C9)</f>
        <v/>
      </c>
      <c r="D15" s="34">
        <f>MAX(0,-D9)</f>
        <v/>
      </c>
      <c r="E15" s="34">
        <f>MAX(0,-E9)</f>
        <v/>
      </c>
      <c r="F15" s="34">
        <f>MAX(0,-F9)</f>
        <v/>
      </c>
    </row>
    <row r="16">
      <c r="A16" s="20" t="inlineStr">
        <is>
          <t>Owner cash surplus generated</t>
        </is>
      </c>
      <c r="B16" s="34">
        <f>MAX(0,B9)</f>
        <v/>
      </c>
      <c r="C16" s="34">
        <f>MAX(0,C9)</f>
        <v/>
      </c>
      <c r="D16" s="34">
        <f>MAX(0,D9)</f>
        <v/>
      </c>
      <c r="E16" s="34">
        <f>MAX(0,E9)</f>
        <v/>
      </c>
      <c r="F16" s="34">
        <f>MAX(0,F9)</f>
        <v/>
      </c>
    </row>
    <row r="17"/>
    <row r="18">
      <c r="A18" s="20" t="inlineStr">
        <is>
          <t>Cumulative injections</t>
        </is>
      </c>
      <c r="B18" s="34">
        <f>B15</f>
        <v/>
      </c>
      <c r="C18" s="34">
        <f>B18+C15</f>
        <v/>
      </c>
      <c r="D18" s="34">
        <f>C18+D15</f>
        <v/>
      </c>
      <c r="E18" s="34">
        <f>D18+E15</f>
        <v/>
      </c>
      <c r="F18" s="34">
        <f>E18+F15</f>
        <v/>
      </c>
    </row>
    <row r="19">
      <c r="A19" s="20" t="inlineStr">
        <is>
          <t>Cash-positive in year?</t>
        </is>
      </c>
      <c r="B19" s="23">
        <f>IF(B9&gt;0,"YES","NO")</f>
        <v/>
      </c>
      <c r="C19" s="23">
        <f>IF(C9&gt;0,"YES","NO")</f>
        <v/>
      </c>
      <c r="D19" s="23">
        <f>IF(D9&gt;0,"YES","NO")</f>
        <v/>
      </c>
      <c r="E19" s="23">
        <f>IF(E9&gt;0,"YES","NO")</f>
        <v/>
      </c>
      <c r="F19" s="23">
        <f>IF(F9&gt;0,"YES","NO")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2026-03-03T17:17:23Z</dcterms:created>
  <dcterms:modified xmlns:dcterms="http://purl.org/dc/terms/" xmlns:xsi="http://www.w3.org/2001/XMLSchema-instance" xsi:type="dcterms:W3CDTF">2026-03-03T17:17:23Z</dcterms:modified>
</cp:coreProperties>
</file>