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LATE" sheetId="1" state="visible" r:id="rId1"/>
    <sheet xmlns:r="http://schemas.openxmlformats.org/officeDocument/2006/relationships" name="Platform Config" sheetId="2" state="visible" r:id="rId2"/>
    <sheet xmlns:r="http://schemas.openxmlformats.org/officeDocument/2006/relationships" name="Content Catalog" sheetId="3" state="visible" r:id="rId3"/>
    <sheet xmlns:r="http://schemas.openxmlformats.org/officeDocument/2006/relationships" name="SVOD Model" sheetId="4" state="visible" r:id="rId4"/>
    <sheet xmlns:r="http://schemas.openxmlformats.org/officeDocument/2006/relationships" name="AVOD Model" sheetId="5" state="visible" r:id="rId5"/>
    <sheet xmlns:r="http://schemas.openxmlformats.org/officeDocument/2006/relationships" name="TVOD Model" sheetId="6" state="visible" r:id="rId6"/>
    <sheet xmlns:r="http://schemas.openxmlformats.org/officeDocument/2006/relationships" name="Consolidated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$#,##0.00"/>
    <numFmt numFmtId="166" formatCode="$#,##0"/>
    <numFmt numFmtId="167" formatCode="#,##0.0x"/>
    <numFmt numFmtId="168" formatCode="0.0"/>
    <numFmt numFmtId="169" formatCode="0.0x"/>
  </numFmts>
  <fonts count="20">
    <font>
      <name val="Calibri"/>
      <family val="2"/>
      <color theme="1"/>
      <sz val="11"/>
      <scheme val="minor"/>
    </font>
    <font>
      <b val="1"/>
      <color rgb="00B78A3C"/>
      <sz val="13"/>
    </font>
    <font>
      <i val="1"/>
      <color rgb="00888888"/>
      <sz val="9"/>
    </font>
    <font>
      <b val="1"/>
      <color rgb="00B78A3C"/>
      <sz val="10"/>
    </font>
    <font>
      <b val="1"/>
      <color rgb="00FFFFFF"/>
      <sz val="11"/>
    </font>
    <font>
      <sz val="10"/>
    </font>
    <font>
      <b val="1"/>
      <sz val="10"/>
    </font>
    <font>
      <color rgb="000563C1"/>
      <sz val="10"/>
      <u val="single"/>
    </font>
    <font>
      <b val="1"/>
      <color rgb="00FFFFFF"/>
      <sz val="10"/>
    </font>
    <font>
      <color rgb="00FFFFFF"/>
      <sz val="10"/>
    </font>
    <font>
      <i val="1"/>
      <color rgb="00B78A3C"/>
      <sz val="9"/>
    </font>
    <font>
      <b val="1"/>
      <color rgb="00FFFFFF"/>
      <sz val="42"/>
    </font>
    <font>
      <color rgb="00B78A3C"/>
      <sz val="16"/>
    </font>
    <font>
      <i val="1"/>
      <color rgb="00888888"/>
      <sz val="11"/>
    </font>
    <font>
      <color rgb="00E6E6E6"/>
      <sz val="11"/>
    </font>
    <font>
      <color rgb="00888888"/>
      <sz val="10"/>
    </font>
    <font>
      <i val="1"/>
      <color rgb="00555555"/>
      <sz val="9"/>
    </font>
    <font>
      <b val="1"/>
      <color rgb="00B78A3C"/>
      <sz val="18"/>
    </font>
    <font>
      <color rgb="00555555"/>
      <sz val="9"/>
    </font>
    <font>
      <color rgb="00B78A3C"/>
      <sz val="9"/>
    </font>
  </fonts>
  <fills count="8">
    <fill>
      <patternFill/>
    </fill>
    <fill>
      <patternFill patternType="gray125"/>
    </fill>
    <fill>
      <patternFill patternType="solid">
        <fgColor rgb="00121212"/>
        <bgColor rgb="00121212"/>
      </patternFill>
    </fill>
    <fill>
      <patternFill patternType="solid">
        <fgColor rgb="001F1F1F"/>
        <bgColor rgb="001F1F1F"/>
      </patternFill>
    </fill>
    <fill>
      <patternFill patternType="solid">
        <fgColor rgb="00FFF9E1"/>
        <bgColor rgb="00FFF9E1"/>
      </patternFill>
    </fill>
    <fill>
      <patternFill patternType="solid">
        <fgColor rgb="00F0EDE8"/>
        <bgColor rgb="00F0EDE8"/>
      </patternFill>
    </fill>
    <fill>
      <patternFill patternType="solid">
        <fgColor rgb="00B78A3C"/>
        <bgColor rgb="00B78A3C"/>
      </patternFill>
    </fill>
    <fill>
      <patternFill patternType="solid">
        <fgColor rgb="003C78B7"/>
        <bgColor rgb="003C78B7"/>
      </patternFill>
    </fill>
  </fills>
  <borders count="2">
    <border>
      <left/>
      <right/>
      <top/>
      <bottom/>
      <diagonal/>
    </border>
    <border>
      <top style="thin"/>
      <bottom style="double"/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0" fillId="2" borderId="0" pivotButton="0" quotePrefix="0" xfId="0"/>
    <xf numFmtId="0" fontId="0" fillId="6" borderId="0" pivotButton="0" quotePrefix="0" xfId="0"/>
    <xf numFmtId="0" fontId="11" fillId="2" borderId="0" pivotButton="0" quotePrefix="0" xfId="0"/>
    <xf numFmtId="0" fontId="12" fillId="2" borderId="0" pivotButton="0" quotePrefix="0" xfId="0"/>
    <xf numFmtId="0" fontId="13" fillId="2" borderId="0" pivotButton="0" quotePrefix="0" xfId="0"/>
    <xf numFmtId="0" fontId="14" fillId="2" borderId="0" pivotButton="0" quotePrefix="0" xfId="0"/>
    <xf numFmtId="0" fontId="15" fillId="2" borderId="0" pivotButton="0" quotePrefix="0" xfId="0"/>
    <xf numFmtId="0" fontId="16" fillId="2" borderId="0" pivotButton="0" quotePrefix="0" xfId="0"/>
    <xf numFmtId="0" fontId="17" fillId="2" borderId="0" pivotButton="0" quotePrefix="0" xfId="0"/>
    <xf numFmtId="0" fontId="18" fillId="2" borderId="0" pivotButton="0" quotePrefix="0" xfId="0"/>
    <xf numFmtId="0" fontId="19" fillId="2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3" borderId="0" pivotButton="0" quotePrefix="0" xfId="0"/>
    <xf numFmtId="0" fontId="0" fillId="3" borderId="0" pivotButton="0" quotePrefix="0" xfId="0"/>
    <xf numFmtId="0" fontId="4" fillId="3" borderId="0" applyAlignment="1" pivotButton="0" quotePrefix="0" xfId="0">
      <alignment horizontal="center"/>
    </xf>
    <xf numFmtId="0" fontId="4" fillId="3" borderId="0" pivotButton="0" quotePrefix="0" xfId="0"/>
    <xf numFmtId="0" fontId="5" fillId="0" borderId="0" pivotButton="0" quotePrefix="0" xfId="0"/>
    <xf numFmtId="0" fontId="0" fillId="4" borderId="0" pivotButton="0" quotePrefix="0" xfId="0"/>
    <xf numFmtId="3" fontId="0" fillId="4" borderId="0" applyAlignment="1" pivotButton="0" quotePrefix="0" xfId="0">
      <alignment horizontal="right"/>
    </xf>
    <xf numFmtId="3" fontId="0" fillId="5" borderId="0" applyAlignment="1" pivotButton="0" quotePrefix="0" xfId="0">
      <alignment horizontal="right"/>
    </xf>
    <xf numFmtId="164" fontId="0" fillId="4" borderId="0" applyAlignment="1" pivotButton="0" quotePrefix="0" xfId="0">
      <alignment horizontal="right"/>
    </xf>
    <xf numFmtId="164" fontId="0" fillId="5" borderId="0" applyAlignment="1" pivotButton="0" quotePrefix="0" xfId="0">
      <alignment horizontal="right"/>
    </xf>
    <xf numFmtId="165" fontId="0" fillId="4" borderId="0" pivotButton="0" quotePrefix="0" xfId="0"/>
    <xf numFmtId="164" fontId="0" fillId="4" borderId="0" pivotButton="0" quotePrefix="0" xfId="0"/>
    <xf numFmtId="165" fontId="0" fillId="4" borderId="0" applyAlignment="1" pivotButton="0" quotePrefix="0" xfId="0">
      <alignment horizontal="right"/>
    </xf>
    <xf numFmtId="166" fontId="0" fillId="4" borderId="0" applyAlignment="1" pivotButton="0" quotePrefix="0" xfId="0">
      <alignment horizontal="right"/>
    </xf>
    <xf numFmtId="3" fontId="0" fillId="0" borderId="0" pivotButton="0" quotePrefix="0" xfId="0"/>
    <xf numFmtId="0" fontId="6" fillId="0" borderId="0" pivotButton="0" quotePrefix="0" xfId="0"/>
    <xf numFmtId="166" fontId="6" fillId="0" borderId="0" pivotButton="0" quotePrefix="0" xfId="0"/>
    <xf numFmtId="0" fontId="7" fillId="0" borderId="0" pivotButton="0" quotePrefix="0" xfId="0"/>
    <xf numFmtId="0" fontId="8" fillId="6" borderId="0" pivotButton="0" quotePrefix="0" xfId="0"/>
    <xf numFmtId="166" fontId="0" fillId="0" borderId="0" pivotButton="0" quotePrefix="0" xfId="0"/>
    <xf numFmtId="0" fontId="9" fillId="7" borderId="0" pivotButton="0" quotePrefix="0" xfId="0"/>
    <xf numFmtId="0" fontId="0" fillId="5" borderId="0" pivotButton="0" quotePrefix="0" xfId="0"/>
    <xf numFmtId="1" fontId="0" fillId="4" borderId="0" applyAlignment="1" pivotButton="0" quotePrefix="0" xfId="0">
      <alignment horizontal="right"/>
    </xf>
    <xf numFmtId="165" fontId="0" fillId="5" borderId="0" applyAlignment="1" pivotButton="0" quotePrefix="0" xfId="0">
      <alignment horizontal="right"/>
    </xf>
    <xf numFmtId="166" fontId="0" fillId="5" borderId="0" applyAlignment="1" pivotButton="0" quotePrefix="0" xfId="0">
      <alignment horizontal="right"/>
    </xf>
    <xf numFmtId="166" fontId="6" fillId="0" borderId="1" applyAlignment="1" pivotButton="0" quotePrefix="0" xfId="0">
      <alignment horizontal="right"/>
    </xf>
    <xf numFmtId="167" fontId="0" fillId="5" borderId="0" applyAlignment="1" pivotButton="0" quotePrefix="0" xfId="0">
      <alignment horizontal="right"/>
    </xf>
    <xf numFmtId="168" fontId="0" fillId="5" borderId="0" applyAlignment="1" pivotButton="0" quotePrefix="0" xfId="0">
      <alignment horizontal="right"/>
    </xf>
    <xf numFmtId="168" fontId="0" fillId="4" borderId="0" applyAlignment="1" pivotButton="0" quotePrefix="0" xfId="0">
      <alignment horizontal="right"/>
    </xf>
    <xf numFmtId="169" fontId="0" fillId="4" borderId="0" applyAlignment="1" pivotButton="0" quotePrefix="0" xfId="0">
      <alignment horizontal="right"/>
    </xf>
    <xf numFmtId="164" fontId="0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78A3C"/>
    <outlinePr summaryBelow="1" summaryRight="1"/>
    <pageSetUpPr/>
  </sheetPr>
  <dimension ref="A2:H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0" customWidth="1" min="2" max="2"/>
    <col width="20" customWidth="1" min="3" max="3"/>
    <col width="20" customWidth="1" min="4" max="4"/>
    <col width="20" customWidth="1" min="5" max="5"/>
  </cols>
  <sheetData>
    <row r="2" ht="18" customHeight="1">
      <c r="A2" s="1" t="n"/>
      <c r="B2" s="1" t="n"/>
      <c r="C2" s="1" t="n"/>
      <c r="D2" s="1" t="n"/>
      <c r="E2" s="1" t="n"/>
      <c r="F2" s="1" t="n"/>
      <c r="G2" s="1" t="n"/>
      <c r="H2" s="1" t="n"/>
    </row>
    <row r="3" ht="4" customHeight="1">
      <c r="A3" s="1" t="n"/>
      <c r="B3" s="2" t="n"/>
      <c r="C3" s="2" t="n"/>
      <c r="D3" s="2" t="n"/>
      <c r="E3" s="2" t="n"/>
      <c r="F3" s="2" t="n"/>
      <c r="G3" s="2" t="n"/>
      <c r="H3" s="1" t="n"/>
    </row>
    <row r="4" ht="56" customHeight="1">
      <c r="A4" s="1" t="n"/>
      <c r="B4" s="3" t="inlineStr">
        <is>
          <t>SLATE</t>
        </is>
      </c>
      <c r="C4" s="1" t="n"/>
      <c r="D4" s="1" t="n"/>
      <c r="E4" s="1" t="n"/>
      <c r="F4" s="1" t="n"/>
      <c r="G4" s="1" t="n"/>
      <c r="H4" s="1" t="n"/>
    </row>
    <row r="5" ht="28" customHeight="1">
      <c r="A5" s="1" t="n"/>
      <c r="B5" s="4" t="inlineStr">
        <is>
          <t>Streaming Revenue Intelligence</t>
        </is>
      </c>
      <c r="C5" s="1" t="n"/>
      <c r="D5" s="1" t="n"/>
      <c r="E5" s="1" t="n"/>
      <c r="F5" s="1" t="n"/>
      <c r="G5" s="1" t="n"/>
      <c r="H5" s="1" t="n"/>
    </row>
    <row r="6" ht="20" customHeight="1">
      <c r="A6" s="1" t="n"/>
      <c r="B6" s="5" t="inlineStr">
        <is>
          <t>by CULTSCALE</t>
        </is>
      </c>
      <c r="C6" s="1" t="n"/>
      <c r="D6" s="1" t="n"/>
      <c r="E6" s="1" t="n"/>
      <c r="F6" s="1" t="n"/>
      <c r="G6" s="1" t="n"/>
      <c r="H6" s="1" t="n"/>
    </row>
    <row r="7" ht="18" customHeight="1">
      <c r="A7" s="1" t="n"/>
      <c r="B7" s="1" t="n"/>
      <c r="C7" s="1" t="n"/>
      <c r="D7" s="1" t="n"/>
      <c r="E7" s="1" t="n"/>
      <c r="F7" s="1" t="n"/>
      <c r="G7" s="1" t="n"/>
      <c r="H7" s="1" t="n"/>
    </row>
    <row r="8" ht="18" customHeight="1">
      <c r="A8" s="1" t="n"/>
      <c r="B8" s="6" t="inlineStr">
        <is>
          <t>Multi-model financial framework for independent streaming platforms.</t>
        </is>
      </c>
      <c r="C8" s="1" t="n"/>
      <c r="D8" s="1" t="n"/>
      <c r="E8" s="1" t="n"/>
      <c r="F8" s="1" t="n"/>
      <c r="G8" s="1" t="n"/>
      <c r="H8" s="1" t="n"/>
    </row>
    <row r="9" ht="18" customHeight="1">
      <c r="A9" s="1" t="n"/>
      <c r="B9" s="7" t="inlineStr">
        <is>
          <t>SVOD + AVOD + TVOD · Activity-driven opex · Sequential market entry · AI-augmented operations.</t>
        </is>
      </c>
      <c r="C9" s="1" t="n"/>
      <c r="D9" s="1" t="n"/>
      <c r="E9" s="1" t="n"/>
      <c r="F9" s="1" t="n"/>
      <c r="G9" s="1" t="n"/>
      <c r="H9" s="1" t="n"/>
    </row>
    <row r="10" ht="18" customHeight="1">
      <c r="A10" s="1" t="n"/>
      <c r="B10" s="1" t="n"/>
      <c r="C10" s="1" t="n"/>
      <c r="D10" s="1" t="n"/>
      <c r="E10" s="1" t="n"/>
      <c r="F10" s="1" t="n"/>
      <c r="G10" s="1" t="n"/>
      <c r="H10" s="1" t="n"/>
    </row>
    <row r="11" ht="18" customHeight="1">
      <c r="A11" s="1" t="n"/>
      <c r="B11" s="8" t="inlineStr">
        <is>
          <t>Configured for:</t>
        </is>
      </c>
      <c r="C11" s="1" t="n"/>
      <c r="D11" s="1" t="n"/>
      <c r="E11" s="1" t="n"/>
      <c r="F11" s="1" t="n"/>
      <c r="G11" s="1" t="n"/>
      <c r="H11" s="1" t="n"/>
    </row>
    <row r="12" ht="30" customHeight="1">
      <c r="A12" s="1" t="n"/>
      <c r="B12" s="9">
        <f>'Platform Config'!B6</f>
        <v/>
      </c>
      <c r="C12" s="1" t="n"/>
      <c r="D12" s="1" t="n"/>
      <c r="E12" s="1" t="n"/>
      <c r="F12" s="1" t="n"/>
      <c r="G12" s="1" t="n"/>
      <c r="H12" s="1" t="n"/>
    </row>
    <row r="13" ht="18" customHeight="1">
      <c r="A13" s="1" t="n"/>
      <c r="B13" s="7">
        <f>'Platform Config'!B7</f>
        <v/>
      </c>
      <c r="C13" s="1" t="n"/>
      <c r="D13" s="1" t="n"/>
      <c r="E13" s="1" t="n"/>
      <c r="F13" s="1" t="n"/>
      <c r="G13" s="1" t="n"/>
      <c r="H13" s="1" t="n"/>
    </row>
    <row r="14" ht="18" customHeight="1">
      <c r="A14" s="1" t="n"/>
      <c r="B14" s="1" t="n"/>
      <c r="C14" s="1" t="n"/>
      <c r="D14" s="1" t="n"/>
      <c r="E14" s="1" t="n"/>
      <c r="F14" s="1" t="n"/>
      <c r="G14" s="1" t="n"/>
      <c r="H14" s="1" t="n"/>
    </row>
    <row r="15" ht="2" customHeight="1">
      <c r="A15" s="1" t="n"/>
      <c r="B15" s="2" t="n"/>
      <c r="C15" s="2" t="n"/>
      <c r="D15" s="2" t="n"/>
      <c r="E15" s="2" t="n"/>
      <c r="F15" s="2" t="n"/>
      <c r="G15" s="2" t="n"/>
      <c r="H15" s="1" t="n"/>
    </row>
    <row r="16" ht="18" customHeight="1">
      <c r="A16" s="1" t="n"/>
      <c r="B16" s="1" t="n"/>
      <c r="C16" s="1" t="n"/>
      <c r="D16" s="1" t="n"/>
      <c r="E16" s="1" t="n"/>
      <c r="F16" s="1" t="n"/>
      <c r="G16" s="1" t="n"/>
      <c r="H16" s="1" t="n"/>
    </row>
    <row r="17" ht="18" customHeight="1">
      <c r="A17" s="1" t="n"/>
      <c r="B17" s="10" t="inlineStr">
        <is>
          <t>SLATE  ·  Platform Config  ·  Content Catalog  ·  SVOD  ·  AVOD  ·  TVOD  ·  Consolidated</t>
        </is>
      </c>
      <c r="C17" s="1" t="n"/>
      <c r="D17" s="1" t="n"/>
      <c r="E17" s="1" t="n"/>
      <c r="F17" s="1" t="n"/>
      <c r="G17" s="1" t="n"/>
      <c r="H17" s="1" t="n"/>
    </row>
    <row r="18" ht="18" customHeight="1">
      <c r="A18" s="1" t="n"/>
      <c r="B18" s="11" t="inlineStr">
        <is>
          <t>▶ Yellow = inputs   ·   Warm tint = formulas   ·   Every cost line is derived from a volume driver</t>
        </is>
      </c>
      <c r="C18" s="1" t="n"/>
      <c r="D18" s="1" t="n"/>
      <c r="E18" s="1" t="n"/>
      <c r="F18" s="1" t="n"/>
      <c r="G18" s="1" t="n"/>
      <c r="H18" s="1" t="n"/>
    </row>
    <row r="19" ht="18" customHeight="1">
      <c r="A19" s="1" t="n"/>
      <c r="B19" s="1" t="n"/>
      <c r="C19" s="1" t="n"/>
      <c r="D19" s="1" t="n"/>
      <c r="E19" s="1" t="n"/>
      <c r="F19" s="1" t="n"/>
      <c r="G19" s="1" t="n"/>
      <c r="H19" s="1" t="n"/>
    </row>
    <row r="20" ht="18" customHeight="1">
      <c r="A20" s="1" t="n"/>
      <c r="B20" s="1" t="n"/>
      <c r="C20" s="1" t="n"/>
      <c r="D20" s="1" t="n"/>
      <c r="E20" s="1" t="n"/>
      <c r="F20" s="1" t="n"/>
      <c r="G20" s="1" t="n"/>
      <c r="H20" s="1" t="n"/>
    </row>
    <row r="21" ht="18" customHeight="1">
      <c r="A21" s="1" t="n"/>
      <c r="B21" s="1" t="n"/>
      <c r="C21" s="1" t="n"/>
      <c r="D21" s="1" t="n"/>
      <c r="E21" s="1" t="n"/>
      <c r="F21" s="1" t="n"/>
      <c r="G21" s="1" t="n"/>
      <c r="H21" s="1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78A3C"/>
    <outlinePr summaryBelow="1" summaryRight="1"/>
    <pageSetUpPr/>
  </sheetPr>
  <dimension ref="A1:H54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58" customWidth="1" min="8" max="8"/>
  </cols>
  <sheetData>
    <row r="1">
      <c r="A1" s="12" t="inlineStr">
        <is>
          <t>SLATE — PLATFORM CONFIGURATION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Yellow cells = inputs. All opex lines are formula-driven: unit cost × activity volume.</t>
        </is>
      </c>
    </row>
    <row r="4">
      <c r="A4" s="14" t="inlineStr">
        <is>
          <t>1 — PLATFORM IDENTITY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Parameter</t>
        </is>
      </c>
      <c r="B5" s="16" t="inlineStr"/>
      <c r="C5" s="16" t="inlineStr"/>
      <c r="D5" s="16" t="inlineStr"/>
      <c r="E5" s="16" t="inlineStr"/>
      <c r="F5" s="16" t="inlineStr"/>
      <c r="H5" s="17" t="inlineStr">
        <is>
          <t>Description</t>
        </is>
      </c>
    </row>
    <row r="6">
      <c r="A6" s="18" t="inlineStr">
        <is>
          <t>Platform name</t>
        </is>
      </c>
      <c r="B6" s="19" t="inlineStr">
        <is>
          <t>SlasherPlay</t>
        </is>
      </c>
      <c r="H6" s="13" t="inlineStr">
        <is>
          <t>Brand name.</t>
        </is>
      </c>
    </row>
    <row r="7">
      <c r="A7" s="18" t="inlineStr">
        <is>
          <t>Content vertical / niche</t>
        </is>
      </c>
      <c r="B7" s="19" t="inlineStr">
        <is>
          <t>Horror &amp; thriller (MENA)</t>
        </is>
      </c>
      <c r="H7" s="13" t="inlineStr">
        <is>
          <t>Genre focus.</t>
        </is>
      </c>
    </row>
    <row r="8">
      <c r="A8" s="18" t="inlineStr">
        <is>
          <t>Primary currency</t>
        </is>
      </c>
      <c r="B8" s="19" t="inlineStr">
        <is>
          <t>USD</t>
        </is>
      </c>
      <c r="H8" s="13" t="inlineStr">
        <is>
          <t>All figures.</t>
        </is>
      </c>
    </row>
    <row r="9">
      <c r="A9" s="18" t="inlineStr">
        <is>
          <t>Model horizon (years)</t>
        </is>
      </c>
      <c r="B9" s="19" t="n">
        <v>5</v>
      </c>
      <c r="H9" s="13" t="inlineStr">
        <is>
          <t>Fixed at 5 for this version.</t>
        </is>
      </c>
    </row>
    <row r="10">
      <c r="A10" s="18" t="inlineStr">
        <is>
          <t>Strategic posture</t>
        </is>
      </c>
      <c r="B10" s="19" t="inlineStr">
        <is>
          <t>Depth before breadth</t>
        </is>
      </c>
      <c r="H10" s="13" t="inlineStr">
        <is>
          <t>Own the niche; then expand the market.</t>
        </is>
      </c>
    </row>
    <row r="12">
      <c r="A12" s="14" t="inlineStr">
        <is>
          <t>2 — CONTENT LIBRARY (from Catalog sheet)</t>
        </is>
      </c>
      <c r="B12" s="15" t="n"/>
      <c r="C12" s="15" t="n"/>
      <c r="D12" s="15" t="n"/>
      <c r="E12" s="15" t="n"/>
      <c r="F12" s="15" t="n"/>
      <c r="G12" s="15" t="n"/>
      <c r="H12" s="15" t="n"/>
    </row>
    <row r="13">
      <c r="A13" s="16" t="inlineStr">
        <is>
          <t>Metric</t>
        </is>
      </c>
      <c r="B13" s="16" t="inlineStr">
        <is>
          <t>Year 1</t>
        </is>
      </c>
      <c r="C13" s="16" t="inlineStr">
        <is>
          <t>Year 2</t>
        </is>
      </c>
      <c r="D13" s="16" t="inlineStr">
        <is>
          <t>Year 3</t>
        </is>
      </c>
      <c r="E13" s="16" t="inlineStr">
        <is>
          <t>Year 4</t>
        </is>
      </c>
      <c r="F13" s="16" t="inlineStr">
        <is>
          <t>Year 5</t>
        </is>
      </c>
      <c r="H13" s="17" t="inlineStr">
        <is>
          <t>Notes</t>
        </is>
      </c>
    </row>
    <row r="14">
      <c r="A14" s="18" t="inlineStr">
        <is>
          <t>Initial library (titles at launch)</t>
        </is>
      </c>
      <c r="B14" s="20" t="n">
        <v>252</v>
      </c>
      <c r="C14" s="20" t="n">
        <v>0</v>
      </c>
      <c r="D14" s="20" t="n">
        <v>0</v>
      </c>
      <c r="E14" s="20" t="n">
        <v>0</v>
      </c>
      <c r="F14" s="20" t="n">
        <v>0</v>
      </c>
      <c r="H14" s="13" t="inlineStr">
        <is>
          <t>252 titles at Day 1 from existing catalog. Catalog depth is the primary audience draw.</t>
        </is>
      </c>
    </row>
    <row r="15">
      <c r="A15" s="18" t="inlineStr">
        <is>
          <t>New titles added per year</t>
        </is>
      </c>
      <c r="B15" s="20" t="n">
        <v>0</v>
      </c>
      <c r="C15" s="20" t="n">
        <v>15</v>
      </c>
      <c r="D15" s="20" t="n">
        <v>20</v>
      </c>
      <c r="E15" s="20" t="n">
        <v>30</v>
      </c>
      <c r="F15" s="20" t="n">
        <v>40</v>
      </c>
      <c r="H15" s="13" t="inlineStr">
        <is>
          <t>Conservative Y1 (focus on launch quality). Accelerates from Y3 as revenue scales.</t>
        </is>
      </c>
    </row>
    <row r="16">
      <c r="A16" s="18" t="inlineStr">
        <is>
          <t>Total library size (cumulative)</t>
        </is>
      </c>
      <c r="B16" s="21">
        <f>B14+B15</f>
        <v/>
      </c>
      <c r="C16" s="21">
        <f>B16+C15</f>
        <v/>
      </c>
      <c r="D16" s="21">
        <f>C16+D15</f>
        <v/>
      </c>
      <c r="E16" s="21">
        <f>D16+E15</f>
        <v/>
      </c>
      <c r="F16" s="21">
        <f>E16+F15</f>
        <v/>
      </c>
      <c r="H16" s="13" t="inlineStr">
        <is>
          <t>Running total.</t>
        </is>
      </c>
    </row>
    <row r="17">
      <c r="A17" s="18" t="inlineStr">
        <is>
          <t>Total content hours (est.)</t>
        </is>
      </c>
      <c r="B17" s="20" t="n">
        <v>388</v>
      </c>
      <c r="C17" s="20" t="n">
        <v>400</v>
      </c>
      <c r="D17" s="20" t="n">
        <v>415</v>
      </c>
      <c r="E17" s="20" t="n">
        <v>440</v>
      </c>
      <c r="F17" s="20" t="n">
        <v>475</v>
      </c>
      <c r="H17" s="13" t="inlineStr">
        <is>
          <t>388 hrs from existing 252 titles (~92 min avg). Grows with new additions.</t>
        </is>
      </c>
    </row>
    <row r="19">
      <c r="A19" s="14" t="inlineStr">
        <is>
          <t>3 — TERRITORY PHASING (sequential market entry)</t>
        </is>
      </c>
      <c r="B19" s="15" t="n"/>
      <c r="C19" s="15" t="n"/>
      <c r="D19" s="15" t="n"/>
      <c r="E19" s="15" t="n"/>
      <c r="F19" s="15" t="n"/>
      <c r="G19" s="15" t="n"/>
      <c r="H19" s="15" t="n"/>
    </row>
    <row r="20">
      <c r="A20" s="16" t="inlineStr">
        <is>
          <t>Region</t>
        </is>
      </c>
      <c r="B20" s="16" t="inlineStr">
        <is>
          <t>Y1 weight</t>
        </is>
      </c>
      <c r="C20" s="16" t="inlineStr">
        <is>
          <t>Y2 weight</t>
        </is>
      </c>
      <c r="D20" s="16" t="inlineStr">
        <is>
          <t>Y3 weight</t>
        </is>
      </c>
      <c r="E20" s="16" t="inlineStr">
        <is>
          <t>Y4 weight</t>
        </is>
      </c>
      <c r="F20" s="16" t="inlineStr">
        <is>
          <t>Y5 weight</t>
        </is>
      </c>
      <c r="H20" s="17" t="inlineStr">
        <is>
          <t>Notes</t>
        </is>
      </c>
    </row>
    <row r="21">
      <c r="A21" s="18" t="inlineStr">
        <is>
          <t>Phase 1 — High-ARPU markets (UAE, KSA, KW, QA, BH, OM)</t>
        </is>
      </c>
      <c r="B21" s="22" t="n">
        <v>1</v>
      </c>
      <c r="C21" s="22" t="n">
        <v>0.7</v>
      </c>
      <c r="D21" s="22" t="n">
        <v>0.55</v>
      </c>
      <c r="E21" s="22" t="n">
        <v>0.45</v>
      </c>
      <c r="F21" s="22" t="n">
        <v>0.4</v>
      </c>
      <c r="H21" s="13" t="inlineStr">
        <is>
          <t>Phase 1 full-weight Y1: digitally mature, highest ARPU, English-capable. Validate product-market fit here.</t>
        </is>
      </c>
    </row>
    <row r="22">
      <c r="A22" s="18" t="inlineStr">
        <is>
          <t>Phase 2 — Growth markets (EG urban, JO, IQ, LB, PS)</t>
        </is>
      </c>
      <c r="B22" s="22" t="n">
        <v>0</v>
      </c>
      <c r="C22" s="22" t="n">
        <v>0.3</v>
      </c>
      <c r="D22" s="22" t="n">
        <v>0.3</v>
      </c>
      <c r="E22" s="22" t="n">
        <v>0.35</v>
      </c>
      <c r="F22" s="22" t="n">
        <v>0.35</v>
      </c>
      <c r="H22" s="13" t="inlineStr">
        <is>
          <t>Phase 2 entry Y2: mid-range ARPU, large absolute TAM, horror-affine audience.</t>
        </is>
      </c>
    </row>
    <row r="23">
      <c r="A23" s="18" t="inlineStr">
        <is>
          <t>Phase 3 — Volume markets (MA, DZ, TN, LY, EG broad)</t>
        </is>
      </c>
      <c r="B23" s="22" t="n">
        <v>0</v>
      </c>
      <c r="C23" s="22" t="n">
        <v>0</v>
      </c>
      <c r="D23" s="22" t="n">
        <v>0.15</v>
      </c>
      <c r="E23" s="22" t="n">
        <v>0.2</v>
      </c>
      <c r="F23" s="22" t="n">
        <v>0.25</v>
      </c>
      <c r="H23" s="13" t="inlineStr">
        <is>
          <t>Phase 3 entry Y3: highest volume, lowest ARPU. Monetise at scale.</t>
        </is>
      </c>
    </row>
    <row r="24">
      <c r="A24" s="18" t="inlineStr">
        <is>
          <t>Total (must = 100%)</t>
        </is>
      </c>
      <c r="B24" s="23">
        <f>B21+B22+B23</f>
        <v/>
      </c>
      <c r="C24" s="23">
        <f>C21+C22+C23</f>
        <v/>
      </c>
      <c r="D24" s="23">
        <f>D21+D22+D23</f>
        <v/>
      </c>
      <c r="E24" s="23">
        <f>E21+E22+E23</f>
        <v/>
      </c>
      <c r="F24" s="23">
        <f>F21+F22+F23</f>
        <v/>
      </c>
      <c r="H24" s="13" t="inlineStr">
        <is>
          <t>Validation: should always = 1.0.</t>
        </is>
      </c>
    </row>
    <row r="26">
      <c r="A26" s="14" t="inlineStr">
        <is>
          <t>4 — REGIONAL BENCHMARKS</t>
        </is>
      </c>
      <c r="B26" s="15" t="n"/>
      <c r="C26" s="15" t="n"/>
      <c r="D26" s="15" t="n"/>
      <c r="E26" s="15" t="n"/>
      <c r="F26" s="15" t="n"/>
      <c r="G26" s="15" t="n"/>
      <c r="H26" s="15" t="n"/>
    </row>
    <row r="27">
      <c r="A27" s="16" t="inlineStr">
        <is>
          <t>Benchmark</t>
        </is>
      </c>
      <c r="B27" s="16" t="inlineStr">
        <is>
          <t>GCC</t>
        </is>
      </c>
      <c r="C27" s="16" t="inlineStr">
        <is>
          <t>Levant</t>
        </is>
      </c>
      <c r="D27" s="16" t="inlineStr">
        <is>
          <t>N.Africa</t>
        </is>
      </c>
      <c r="E27" s="16" t="inlineStr"/>
      <c r="F27" s="16" t="inlineStr"/>
      <c r="H27" s="17" t="inlineStr">
        <is>
          <t>Source / Notes</t>
        </is>
      </c>
    </row>
    <row r="28">
      <c r="A28" s="18" t="inlineStr">
        <is>
          <t>SVOD monthly ARPU (USD)</t>
        </is>
      </c>
      <c r="B28" s="24" t="n">
        <v>8</v>
      </c>
      <c r="C28" s="24" t="n">
        <v>4.5</v>
      </c>
      <c r="D28" s="24" t="n">
        <v>3.5</v>
      </c>
      <c r="H28" s="13" t="inlineStr">
        <is>
          <t>Shahid ~$7-10 GCC, ~$3-5 Levant. Niche can command premium.</t>
        </is>
      </c>
    </row>
    <row r="29">
      <c r="A29" s="18" t="inlineStr">
        <is>
          <t>SVOD monthly churn rate</t>
        </is>
      </c>
      <c r="B29" s="25" t="n">
        <v>0.04</v>
      </c>
      <c r="C29" s="25" t="n">
        <v>0.06</v>
      </c>
      <c r="D29" s="25" t="n">
        <v>0.07000000000000001</v>
      </c>
      <c r="H29" s="13" t="inlineStr">
        <is>
          <t>MENA SVOD 4-8% monthly.</t>
        </is>
      </c>
    </row>
    <row r="30">
      <c r="A30" s="18" t="inlineStr">
        <is>
          <t>AVOD CPM — programmatic (USD)</t>
        </is>
      </c>
      <c r="B30" s="24" t="n">
        <v>10</v>
      </c>
      <c r="C30" s="24" t="n">
        <v>4</v>
      </c>
      <c r="D30" s="24" t="n">
        <v>2.5</v>
      </c>
      <c r="H30" s="13" t="inlineStr">
        <is>
          <t>GCC $8-15, Levant $3-7, N.Africa $2-5.</t>
        </is>
      </c>
    </row>
    <row r="31">
      <c r="A31" s="18" t="inlineStr">
        <is>
          <t>AVOD CPM — direct sold (USD)</t>
        </is>
      </c>
      <c r="B31" s="24" t="n">
        <v>22</v>
      </c>
      <c r="C31" s="24" t="n">
        <v>10</v>
      </c>
      <c r="D31" s="24" t="n">
        <v>6</v>
      </c>
      <c r="H31" s="13" t="inlineStr">
        <is>
          <t>Premium direct deals. Horror niche.</t>
        </is>
      </c>
    </row>
    <row r="32">
      <c r="A32" s="18" t="inlineStr">
        <is>
          <t>AVOD fill rate (Y1 baseline)</t>
        </is>
      </c>
      <c r="B32" s="25" t="n">
        <v>0.35</v>
      </c>
      <c r="C32" s="25" t="n">
        <v>0.25</v>
      </c>
      <c r="D32" s="25" t="n">
        <v>0.2</v>
      </c>
      <c r="H32" s="13" t="inlineStr">
        <is>
          <t>MENA AVOD fill 20-45%. +5pp/yr.</t>
        </is>
      </c>
    </row>
    <row r="33">
      <c r="A33" s="18" t="inlineStr">
        <is>
          <t>TVOD avg rental price (USD)</t>
        </is>
      </c>
      <c r="B33" s="24" t="n">
        <v>4.99</v>
      </c>
      <c r="C33" s="24" t="n">
        <v>2.99</v>
      </c>
      <c r="D33" s="24" t="n">
        <v>1.99</v>
      </c>
      <c r="H33" s="13" t="inlineStr">
        <is>
          <t>48h rental window.</t>
        </is>
      </c>
    </row>
    <row r="34">
      <c r="A34" s="18" t="inlineStr">
        <is>
          <t>TVOD avg purchase price (USD)</t>
        </is>
      </c>
      <c r="B34" s="24" t="n">
        <v>9.99</v>
      </c>
      <c r="C34" s="24" t="n">
        <v>5.99</v>
      </c>
      <c r="D34" s="24" t="n">
        <v>3.99</v>
      </c>
      <c r="H34" s="13" t="inlineStr">
        <is>
          <t>EST / digital ownership.</t>
        </is>
      </c>
    </row>
    <row r="36">
      <c r="A36" s="14" t="inlineStr">
        <is>
          <t>5 — CULTSCALE FEE STRUCTURE</t>
        </is>
      </c>
      <c r="B36" s="15" t="n"/>
      <c r="C36" s="15" t="n"/>
      <c r="D36" s="15" t="n"/>
      <c r="E36" s="15" t="n"/>
      <c r="F36" s="15" t="n"/>
      <c r="G36" s="15" t="n"/>
      <c r="H36" s="15" t="n"/>
    </row>
    <row r="37">
      <c r="A37" s="16" t="inlineStr">
        <is>
          <t>Parameter</t>
        </is>
      </c>
      <c r="B37" s="16" t="inlineStr"/>
      <c r="C37" s="16" t="inlineStr"/>
      <c r="D37" s="16" t="inlineStr"/>
      <c r="E37" s="16" t="inlineStr"/>
      <c r="F37" s="16" t="inlineStr"/>
      <c r="H37" s="17" t="inlineStr">
        <is>
          <t>Notes</t>
        </is>
      </c>
    </row>
    <row r="38">
      <c r="A38" s="18" t="inlineStr">
        <is>
          <t>Opex partnership fee rate</t>
        </is>
      </c>
      <c r="B38" s="25" t="n">
        <v>0.15</v>
      </c>
      <c r="H38" s="13" t="inlineStr">
        <is>
          <t>Applied to all platform opex (excl. content).</t>
        </is>
      </c>
    </row>
    <row r="39">
      <c r="A39" s="18" t="inlineStr">
        <is>
          <t>Net profit participation rate</t>
        </is>
      </c>
      <c r="B39" s="25" t="n">
        <v>0.15</v>
      </c>
      <c r="H39" s="13" t="inlineStr">
        <is>
          <t>Applied to annual net profit.</t>
        </is>
      </c>
    </row>
    <row r="41">
      <c r="A41" s="14" t="inlineStr">
        <is>
          <t>6 — UNIT COST DRIVERS (opex = unit cost × volume)</t>
        </is>
      </c>
      <c r="B41" s="15" t="n"/>
      <c r="C41" s="15" t="n"/>
      <c r="D41" s="15" t="n"/>
      <c r="E41" s="15" t="n"/>
      <c r="F41" s="15" t="n"/>
      <c r="G41" s="15" t="n"/>
      <c r="H41" s="15" t="n"/>
    </row>
    <row r="42">
      <c r="A42" s="16" t="inlineStr">
        <is>
          <t>Cost driver</t>
        </is>
      </c>
      <c r="B42" s="16" t="inlineStr">
        <is>
          <t>Year 1</t>
        </is>
      </c>
      <c r="C42" s="16" t="inlineStr">
        <is>
          <t>Year 2</t>
        </is>
      </c>
      <c r="D42" s="16" t="inlineStr">
        <is>
          <t>Year 3</t>
        </is>
      </c>
      <c r="E42" s="16" t="inlineStr">
        <is>
          <t>Year 4</t>
        </is>
      </c>
      <c r="F42" s="16" t="inlineStr">
        <is>
          <t>Year 5</t>
        </is>
      </c>
      <c r="H42" s="17" t="inlineStr">
        <is>
          <t>Notes</t>
        </is>
      </c>
    </row>
    <row r="43">
      <c r="A43" s="18" t="inlineStr">
        <is>
          <t>CDN cost per viewing hour ($)</t>
        </is>
      </c>
      <c r="B43" s="26" t="n">
        <v>0.08</v>
      </c>
      <c r="C43" s="26" t="n">
        <v>0.07000000000000001</v>
      </c>
      <c r="D43" s="26" t="n">
        <v>0.06</v>
      </c>
      <c r="E43" s="26" t="n">
        <v>0.055</v>
      </c>
      <c r="F43" s="26" t="n">
        <v>0.05</v>
      </c>
      <c r="H43" s="13" t="inlineStr">
        <is>
          <t>Cloudflare Stream ~$0.06/hr globally. Y1 carries MENA egress premium; decreases with volume.</t>
        </is>
      </c>
    </row>
    <row r="44">
      <c r="A44" s="18" t="inlineStr">
        <is>
          <t>Platform hosting base ($/yr)</t>
        </is>
      </c>
      <c r="B44" s="27" t="n">
        <v>14400</v>
      </c>
      <c r="C44" s="27" t="n">
        <v>18000</v>
      </c>
      <c r="D44" s="27" t="n">
        <v>24000</v>
      </c>
      <c r="E44" s="27" t="n">
        <v>30000</v>
      </c>
      <c r="F44" s="27" t="n">
        <v>36000</v>
      </c>
      <c r="H44" s="13" t="inlineStr">
        <is>
          <t>OTT SaaS stack: CMS, DRM, encoding pipeline, analytics (~$1.2-3K/mo). Scales in steps.</t>
        </is>
      </c>
    </row>
    <row r="45">
      <c r="A45" s="18" t="inlineStr">
        <is>
          <t>Hosting marginal cost per 1K MAU ($/yr)</t>
        </is>
      </c>
      <c r="B45" s="26" t="n">
        <v>40</v>
      </c>
      <c r="C45" s="26" t="n">
        <v>35</v>
      </c>
      <c r="D45" s="26" t="n">
        <v>30</v>
      </c>
      <c r="E45" s="26" t="n">
        <v>28</v>
      </c>
      <c r="F45" s="26" t="n">
        <v>25</v>
      </c>
      <c r="H45" s="13" t="inlineStr">
        <is>
          <t>Marginal compute/storage per 1K active users. Volume discounts kick in Y3+.</t>
        </is>
      </c>
    </row>
    <row r="46">
      <c r="A46" s="18" t="inlineStr">
        <is>
          <t>Content ops per new title ($)</t>
        </is>
      </c>
      <c r="B46" s="27" t="n">
        <v>150</v>
      </c>
      <c r="C46" s="27" t="n">
        <v>120</v>
      </c>
      <c r="D46" s="27" t="n">
        <v>100</v>
      </c>
      <c r="E46" s="27" t="n">
        <v>85</v>
      </c>
      <c r="F46" s="27" t="n">
        <v>75</v>
      </c>
      <c r="H46" s="13" t="inlineStr">
        <is>
          <t>AI-assisted pipeline: Whisper auto-subtitles, AI metadata/thumbnails, human QC only. ~80% cost reduction vs manual.</t>
        </is>
      </c>
    </row>
    <row r="47">
      <c r="A47" s="18" t="inlineStr">
        <is>
          <t>Customer support per 1K users ($/yr)</t>
        </is>
      </c>
      <c r="B47" s="27" t="n">
        <v>120</v>
      </c>
      <c r="C47" s="27" t="n">
        <v>100</v>
      </c>
      <c r="D47" s="27" t="n">
        <v>85</v>
      </c>
      <c r="E47" s="27" t="n">
        <v>75</v>
      </c>
      <c r="F47" s="27" t="n">
        <v>65</v>
      </c>
      <c r="H47" s="13" t="inlineStr">
        <is>
          <t>AI-first: LLM chatbot handles 85%+ of tickets. Human escalation only. ~5× cheaper than staffed support.</t>
        </is>
      </c>
    </row>
    <row r="48">
      <c r="A48" s="18" t="inlineStr">
        <is>
          <t>Customer acquisition cost — CAC ($)</t>
        </is>
      </c>
      <c r="B48" s="26" t="n">
        <v>12</v>
      </c>
      <c r="C48" s="26" t="n">
        <v>16</v>
      </c>
      <c r="D48" s="26" t="n">
        <v>20</v>
      </c>
      <c r="E48" s="26" t="n">
        <v>24</v>
      </c>
      <c r="F48" s="26" t="n">
        <v>28</v>
      </c>
      <c r="H48" s="13" t="inlineStr">
        <is>
          <t>Blended niche-horror MENA: TikTok + community seeding Y1. Rises as addressable organic pool depletes.</t>
        </is>
      </c>
    </row>
    <row r="49">
      <c r="A49" s="18" t="inlineStr">
        <is>
          <t>Brand marketing base ($/yr)</t>
        </is>
      </c>
      <c r="B49" s="27" t="n">
        <v>18000</v>
      </c>
      <c r="C49" s="27" t="n">
        <v>30000</v>
      </c>
      <c r="D49" s="27" t="n">
        <v>48000</v>
      </c>
      <c r="E49" s="27" t="n">
        <v>72000</v>
      </c>
      <c r="F49" s="27" t="n">
        <v>96000</v>
      </c>
      <c r="H49" s="13" t="inlineStr">
        <is>
          <t>Influencer seeding, community events, AI-generated social content. Light Y1; scales with user base.</t>
        </is>
      </c>
    </row>
    <row r="50">
      <c r="A50" s="18" t="inlineStr">
        <is>
          <t>Freelancer pool &amp; ops support ($/yr)</t>
        </is>
      </c>
      <c r="B50" s="27" t="n">
        <v>24000</v>
      </c>
      <c r="C50" s="27" t="n">
        <v>30000</v>
      </c>
      <c r="D50" s="27" t="n">
        <v>36000</v>
      </c>
      <c r="E50" s="27" t="n">
        <v>42000</v>
      </c>
      <c r="F50" s="27" t="n">
        <v>48000</v>
      </c>
      <c r="H50" s="13" t="inlineStr">
        <is>
          <t>Freelancer pool managed by CULTSCALE consultant. AI tools handle ops workflows. No FTEs on platform payroll.</t>
        </is>
      </c>
    </row>
    <row r="51">
      <c r="A51" s="18" t="inlineStr">
        <is>
          <t>AI tools &amp; automation ($/yr)</t>
        </is>
      </c>
      <c r="B51" s="27" t="n">
        <v>6000</v>
      </c>
      <c r="C51" s="27" t="n">
        <v>9000</v>
      </c>
      <c r="D51" s="27" t="n">
        <v>12000</v>
      </c>
      <c r="E51" s="27" t="n">
        <v>15000</v>
      </c>
      <c r="F51" s="27" t="n">
        <v>18000</v>
      </c>
      <c r="H51" s="13" t="inlineStr">
        <is>
          <t>Claude / GPT APIs, AI design tools (image/video), n8n/Make automation. Replaces ~2-3 FTE of ops overhead.</t>
        </is>
      </c>
    </row>
    <row r="52">
      <c r="A52" s="18" t="inlineStr">
        <is>
          <t>Legal, finance &amp; admin ($/yr)</t>
        </is>
      </c>
      <c r="B52" s="27" t="n">
        <v>7000</v>
      </c>
      <c r="C52" s="27" t="n">
        <v>7500</v>
      </c>
      <c r="D52" s="27" t="n">
        <v>8000</v>
      </c>
      <c r="E52" s="27" t="n">
        <v>8500</v>
      </c>
      <c r="F52" s="27" t="n">
        <v>9000</v>
      </c>
      <c r="H52" s="13" t="inlineStr">
        <is>
          <t>IFZA FCZO UAE: licence renewal ~AED 19K + bookkeeping + minimal legal retainer. Bare-minimum FCZO structure.</t>
        </is>
      </c>
    </row>
    <row r="53">
      <c r="A53" s="18" t="inlineStr">
        <is>
          <t>B2B deal development cost ($)</t>
        </is>
      </c>
      <c r="B53" s="27" t="n">
        <v>3000</v>
      </c>
      <c r="C53" s="27" t="n">
        <v>2500</v>
      </c>
      <c r="D53" s="27" t="n">
        <v>2000</v>
      </c>
      <c r="E53" s="27" t="n">
        <v>1800</v>
      </c>
      <c r="F53" s="27" t="n">
        <v>1500</v>
      </c>
      <c r="H53" s="13" t="inlineStr">
        <is>
          <t>AI contract drafting + lean legal review. Per telco/IPTV deal. Decreases as template playbook matures.</t>
        </is>
      </c>
    </row>
    <row r="54">
      <c r="A54" s="18" t="inlineStr">
        <is>
          <t>B2B deals pursued per year</t>
        </is>
      </c>
      <c r="B54" s="20" t="n">
        <v>0</v>
      </c>
      <c r="C54" s="20" t="n">
        <v>3</v>
      </c>
      <c r="D54" s="20" t="n">
        <v>5</v>
      </c>
      <c r="E54" s="20" t="n">
        <v>7</v>
      </c>
      <c r="F54" s="20" t="n">
        <v>8</v>
      </c>
      <c r="H54" s="13" t="inlineStr">
        <is>
          <t>No B2B Y1 — validate D2C first. Structured partnership rollout from Y2.</t>
        </is>
      </c>
    </row>
  </sheetData>
  <mergeCells count="5">
    <mergeCell ref="B7:F7"/>
    <mergeCell ref="B6:F6"/>
    <mergeCell ref="B10:F10"/>
    <mergeCell ref="B8:F8"/>
    <mergeCell ref="B9:F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B78A3C"/>
    <outlinePr summaryBelow="1" summaryRight="1"/>
    <pageSetUpPr/>
  </sheetPr>
  <dimension ref="A1:L263"/>
  <sheetViews>
    <sheetView workbookViewId="0">
      <selection activeCell="A1" sqref="A1"/>
    </sheetView>
  </sheetViews>
  <sheetFormatPr baseColWidth="8" defaultRowHeight="15"/>
  <cols>
    <col width="6" customWidth="1" min="1" max="1"/>
    <col width="40" customWidth="1" min="2" max="2"/>
    <col width="7" customWidth="1" min="3" max="3"/>
    <col width="28" customWidth="1" min="4" max="4"/>
    <col width="9" customWidth="1" min="5" max="5"/>
    <col width="16" customWidth="1" min="6" max="6"/>
    <col width="15" customWidth="1" min="7" max="7"/>
    <col width="44" customWidth="1" min="8" max="8"/>
    <col width="14" customWidth="1" min="9" max="9"/>
    <col width="14" customWidth="1" min="10" max="10"/>
    <col width="14" customWidth="1" min="11" max="11"/>
    <col width="40" customWidth="1" min="12" max="12"/>
  </cols>
  <sheetData>
    <row r="1">
      <c r="A1" s="12" t="inlineStr">
        <is>
          <t>CONTENT CATALOG — LIBRARY VALUATION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Source catalog with IMDB links and 3-year estimated value per title.</t>
        </is>
      </c>
    </row>
    <row r="4">
      <c r="A4" s="14" t="inlineStr">
        <is>
          <t>CATALOG SUMMARY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8" t="inlineStr">
        <is>
          <t>Total titles</t>
        </is>
      </c>
      <c r="B5" s="28">
        <f>COUNTA(B12:B263)</f>
        <v/>
      </c>
    </row>
    <row r="6">
      <c r="A6" s="18" t="inlineStr">
        <is>
          <t>MENA exclusive titles</t>
        </is>
      </c>
      <c r="B6" s="28">
        <f>COUNTIF(F12:F263,"*EXCLUSIVE*")</f>
        <v/>
      </c>
    </row>
    <row r="7">
      <c r="A7" s="18" t="inlineStr">
        <is>
          <t>Total runtime (hours)</t>
        </is>
      </c>
      <c r="B7" s="28" t="n">
        <v>388</v>
      </c>
    </row>
    <row r="8">
      <c r="A8" s="29" t="inlineStr">
        <is>
          <t>Total annual library value</t>
        </is>
      </c>
      <c r="B8" s="30">
        <f>SUM(J12:J263)</f>
        <v/>
      </c>
    </row>
    <row r="9">
      <c r="A9" s="29" t="inlineStr">
        <is>
          <t>Total 3-year library value</t>
        </is>
      </c>
      <c r="B9" s="30">
        <f>SUM(K12:K263)</f>
        <v/>
      </c>
    </row>
    <row r="11">
      <c r="A11" s="16" t="inlineStr">
        <is>
          <t>#</t>
        </is>
      </c>
      <c r="B11" s="16" t="inlineStr">
        <is>
          <t>Title</t>
        </is>
      </c>
      <c r="C11" s="16" t="inlineStr">
        <is>
          <t>Year</t>
        </is>
      </c>
      <c r="D11" s="16" t="inlineStr">
        <is>
          <t>Genre</t>
        </is>
      </c>
      <c r="E11" s="16" t="inlineStr">
        <is>
          <t>Runtime</t>
        </is>
      </c>
      <c r="F11" s="16" t="inlineStr">
        <is>
          <t>MENA Status</t>
        </is>
      </c>
      <c r="G11" s="16" t="inlineStr">
        <is>
          <t>Categories</t>
        </is>
      </c>
      <c r="H11" s="16" t="inlineStr">
        <is>
          <t>IMDB Link</t>
        </is>
      </c>
      <c r="I11" s="16" t="inlineStr">
        <is>
          <t>Value Tier</t>
        </is>
      </c>
      <c r="J11" s="16" t="inlineStr">
        <is>
          <t>Annual Value ($)</t>
        </is>
      </c>
      <c r="K11" s="16" t="inlineStr">
        <is>
          <t>3-Year Value ($)</t>
        </is>
      </c>
      <c r="L11" s="16" t="inlineStr">
        <is>
          <t>Value Notes</t>
        </is>
      </c>
    </row>
    <row r="12">
      <c r="A12" s="18" t="n">
        <v>1</v>
      </c>
      <c r="B12" s="18" t="inlineStr">
        <is>
          <t>A 100 Candles Game: The Last Possession</t>
        </is>
      </c>
      <c r="C12" s="18" t="inlineStr">
        <is>
          <t>2025</t>
        </is>
      </c>
      <c r="D12" s="18" t="inlineStr">
        <is>
          <t>Horror</t>
        </is>
      </c>
      <c r="E12" s="18" t="inlineStr">
        <is>
          <t>1 h 15 min</t>
        </is>
      </c>
      <c r="F12" s="18" t="inlineStr">
        <is>
          <t>EXCLUSIVE</t>
        </is>
      </c>
      <c r="G12" s="18" t="inlineStr">
        <is>
          <t>originals, terror</t>
        </is>
      </c>
      <c r="H12" s="31" t="inlineStr">
        <is>
          <t>https://www.imdb.com/find/?q=A+100+Candles+Game%3A+The+Last+Possession+2025</t>
        </is>
      </c>
      <c r="I12" s="32" t="inlineStr">
        <is>
          <t>A — Premium</t>
        </is>
      </c>
      <c r="J12" s="33" t="n">
        <v>2400</v>
      </c>
      <c r="K12" s="33">
        <f>J12*3</f>
        <v/>
      </c>
      <c r="L12" s="13" t="inlineStr">
        <is>
          <t>Monopoly moat: exclusive + recent</t>
        </is>
      </c>
    </row>
    <row r="13">
      <c r="A13" s="18" t="n">
        <v>2</v>
      </c>
      <c r="B13" s="18" t="inlineStr">
        <is>
          <t>A Million Days</t>
        </is>
      </c>
      <c r="C13" s="18" t="inlineStr">
        <is>
          <t>2023</t>
        </is>
      </c>
      <c r="D13" s="18" t="inlineStr">
        <is>
          <t>Sci-Fi</t>
        </is>
      </c>
      <c r="E13" s="18" t="inlineStr">
        <is>
          <t>1 h 23 min</t>
        </is>
      </c>
      <c r="F13" s="18" t="inlineStr">
        <is>
          <t>EXCLUSIVE</t>
        </is>
      </c>
      <c r="G13" s="18" t="inlineStr">
        <is>
          <t>sci-fi, originals</t>
        </is>
      </c>
      <c r="H13" s="31" t="inlineStr">
        <is>
          <t>https://www.imdb.com/find/?q=A+Million+Days+2023</t>
        </is>
      </c>
      <c r="I13" s="32" t="inlineStr">
        <is>
          <t>A — Premium</t>
        </is>
      </c>
      <c r="J13" s="33" t="n">
        <v>2400</v>
      </c>
      <c r="K13" s="33">
        <f>J13*3</f>
        <v/>
      </c>
      <c r="L13" s="13" t="inlineStr">
        <is>
          <t>Monopoly moat: exclusive + recent</t>
        </is>
      </c>
    </row>
    <row r="14">
      <c r="A14" s="18" t="n">
        <v>3</v>
      </c>
      <c r="B14" s="18" t="inlineStr">
        <is>
          <t>Abigail</t>
        </is>
      </c>
      <c r="C14" s="18" t="inlineStr">
        <is>
          <t>2019</t>
        </is>
      </c>
      <c r="D14" s="18" t="inlineStr">
        <is>
          <t>Action, Fantasy, Sci-Fi, Mystery</t>
        </is>
      </c>
      <c r="E14" s="18" t="inlineStr">
        <is>
          <t>1 h 50 min</t>
        </is>
      </c>
      <c r="F14" s="18" t="inlineStr">
        <is>
          <t>Not on MENA SVOD</t>
        </is>
      </c>
      <c r="G14" s="18" t="inlineStr">
        <is>
          <t>fantasia, young-audiences</t>
        </is>
      </c>
      <c r="H14" s="31" t="inlineStr">
        <is>
          <t>https://www.imdb.com/find/?q=Abigail+2019</t>
        </is>
      </c>
      <c r="I14" s="34" t="inlineStr">
        <is>
          <t>B — Core</t>
        </is>
      </c>
      <c r="J14" s="33" t="n">
        <v>1200</v>
      </c>
      <c r="K14" s="33">
        <f>J14*3</f>
        <v/>
      </c>
      <c r="L14" s="13" t="inlineStr">
        <is>
          <t>Recent release</t>
        </is>
      </c>
    </row>
    <row r="15">
      <c r="A15" s="18" t="n">
        <v>4</v>
      </c>
      <c r="B15" s="18" t="inlineStr">
        <is>
          <t>Aftermath</t>
        </is>
      </c>
      <c r="C15" s="18" t="inlineStr">
        <is>
          <t>2024</t>
        </is>
      </c>
      <c r="D15" s="18" t="inlineStr">
        <is>
          <t>Thriller, Action, test Genre Name</t>
        </is>
      </c>
      <c r="E15" s="18" t="inlineStr">
        <is>
          <t>1 h 29 min</t>
        </is>
      </c>
      <c r="F15" s="18" t="inlineStr">
        <is>
          <t>EXCLUSIVE</t>
        </is>
      </c>
      <c r="G15" s="18" t="inlineStr">
        <is>
          <t>originals, fantasia</t>
        </is>
      </c>
      <c r="H15" s="31" t="inlineStr">
        <is>
          <t>https://www.imdb.com/find/?q=Aftermath+2024</t>
        </is>
      </c>
      <c r="I15" s="32" t="inlineStr">
        <is>
          <t>A — Premium</t>
        </is>
      </c>
      <c r="J15" s="33" t="n">
        <v>2400</v>
      </c>
      <c r="K15" s="33">
        <f>J15*3</f>
        <v/>
      </c>
      <c r="L15" s="13" t="inlineStr">
        <is>
          <t>Monopoly moat: exclusive + recent</t>
        </is>
      </c>
    </row>
    <row r="16">
      <c r="A16" s="18" t="n">
        <v>5</v>
      </c>
      <c r="B16" s="18" t="inlineStr">
        <is>
          <t>Alien Code</t>
        </is>
      </c>
      <c r="C16" s="18" t="inlineStr">
        <is>
          <t>2018</t>
        </is>
      </c>
      <c r="D16" s="18" t="inlineStr">
        <is>
          <t>Thriller, Sci-Fi, Mystery</t>
        </is>
      </c>
      <c r="E16" s="18" t="inlineStr">
        <is>
          <t>1 h 41 min</t>
        </is>
      </c>
      <c r="F16" s="18" t="inlineStr">
        <is>
          <t>Not on MENA SVOD</t>
        </is>
      </c>
      <c r="G16" s="18" t="inlineStr">
        <is>
          <t>sci-fi</t>
        </is>
      </c>
      <c r="H16" s="31" t="inlineStr">
        <is>
          <t>https://www.imdb.com/find/?q=Alien+Code+2018</t>
        </is>
      </c>
      <c r="I16" s="35" t="inlineStr">
        <is>
          <t>C — Catalog</t>
        </is>
      </c>
      <c r="J16" s="33" t="n">
        <v>600</v>
      </c>
      <c r="K16" s="33">
        <f>J16*3</f>
        <v/>
      </c>
      <c r="L16" s="13" t="inlineStr"/>
    </row>
    <row r="17">
      <c r="A17" s="18" t="n">
        <v>6</v>
      </c>
      <c r="B17" s="18" t="inlineStr">
        <is>
          <t>Altitude</t>
        </is>
      </c>
      <c r="C17" s="18" t="inlineStr">
        <is>
          <t>2017</t>
        </is>
      </c>
      <c r="D17" s="18" t="inlineStr">
        <is>
          <t>Thriller, Action, Crime</t>
        </is>
      </c>
      <c r="E17" s="18" t="inlineStr">
        <is>
          <t>1 h 40 min</t>
        </is>
      </c>
      <c r="F17" s="18" t="inlineStr">
        <is>
          <t>Not on MENA SVOD</t>
        </is>
      </c>
      <c r="G17" s="18" t="inlineStr">
        <is>
          <t>crime</t>
        </is>
      </c>
      <c r="H17" s="31" t="inlineStr">
        <is>
          <t>https://www.imdb.com/find/?q=Altitude+2017</t>
        </is>
      </c>
      <c r="I17" s="35" t="inlineStr">
        <is>
          <t>C — Catalog</t>
        </is>
      </c>
      <c r="J17" s="33" t="n">
        <v>600</v>
      </c>
      <c r="K17" s="33">
        <f>J17*3</f>
        <v/>
      </c>
      <c r="L17" s="13" t="inlineStr"/>
    </row>
    <row r="18">
      <c r="A18" s="18" t="n">
        <v>7</v>
      </c>
      <c r="B18" s="18" t="inlineStr">
        <is>
          <t>American Violence</t>
        </is>
      </c>
      <c r="C18" s="18" t="inlineStr">
        <is>
          <t>2017</t>
        </is>
      </c>
      <c r="D18" s="18" t="inlineStr">
        <is>
          <t>Thriller, Crime</t>
        </is>
      </c>
      <c r="E18" s="18" t="inlineStr">
        <is>
          <t>1 h 41 min</t>
        </is>
      </c>
      <c r="F18" s="18" t="inlineStr">
        <is>
          <t>Not on MENA SVOD</t>
        </is>
      </c>
      <c r="G18" s="18" t="inlineStr">
        <is>
          <t>crime</t>
        </is>
      </c>
      <c r="H18" s="31" t="inlineStr">
        <is>
          <t>https://www.imdb.com/find/?q=American+Violence+2017</t>
        </is>
      </c>
      <c r="I18" s="35" t="inlineStr">
        <is>
          <t>C — Catalog</t>
        </is>
      </c>
      <c r="J18" s="33" t="n">
        <v>600</v>
      </c>
      <c r="K18" s="33">
        <f>J18*3</f>
        <v/>
      </c>
      <c r="L18" s="13" t="inlineStr"/>
    </row>
    <row r="19">
      <c r="A19" s="18" t="n">
        <v>8</v>
      </c>
      <c r="B19" s="18" t="inlineStr">
        <is>
          <t>Angel Heart</t>
        </is>
      </c>
      <c r="C19" s="18" t="inlineStr">
        <is>
          <t>1987</t>
        </is>
      </c>
      <c r="D19" s="18" t="inlineStr">
        <is>
          <t>Thriller, Mystery, Terror</t>
        </is>
      </c>
      <c r="E19" s="18" t="inlineStr">
        <is>
          <t>1 h 52 min</t>
        </is>
      </c>
      <c r="F19" s="18" t="inlineStr">
        <is>
          <t>Not on MENA SVOD</t>
        </is>
      </c>
      <c r="G19" s="18" t="inlineStr">
        <is>
          <t>terror</t>
        </is>
      </c>
      <c r="H19" s="31" t="inlineStr">
        <is>
          <t>https://www.imdb.com/find/?q=Angel+Heart+1987</t>
        </is>
      </c>
      <c r="I19" s="35" t="inlineStr">
        <is>
          <t>C — Catalog</t>
        </is>
      </c>
      <c r="J19" s="33" t="n">
        <v>600</v>
      </c>
      <c r="K19" s="33">
        <f>J19*3</f>
        <v/>
      </c>
      <c r="L19" s="13" t="inlineStr"/>
    </row>
    <row r="20">
      <c r="A20" s="18" t="n">
        <v>9</v>
      </c>
      <c r="B20" s="18" t="inlineStr">
        <is>
          <t>Animal 2</t>
        </is>
      </c>
      <c r="C20" s="18" t="inlineStr">
        <is>
          <t>2009</t>
        </is>
      </c>
      <c r="D20" s="18" t="inlineStr">
        <is>
          <t>Action, Crime</t>
        </is>
      </c>
      <c r="E20" s="18" t="inlineStr">
        <is>
          <t>1 h 32 min</t>
        </is>
      </c>
      <c r="F20" s="18" t="inlineStr">
        <is>
          <t>Not on MENA SVOD</t>
        </is>
      </c>
      <c r="G20" s="18" t="inlineStr">
        <is>
          <t>crime</t>
        </is>
      </c>
      <c r="H20" s="31" t="inlineStr">
        <is>
          <t>https://www.imdb.com/find/?q=Animal+2+2009</t>
        </is>
      </c>
      <c r="I20" t="inlineStr">
        <is>
          <t>D — Library</t>
        </is>
      </c>
      <c r="J20" s="33" t="n">
        <v>300</v>
      </c>
      <c r="K20" s="33">
        <f>J20*3</f>
        <v/>
      </c>
      <c r="L20" s="13" t="inlineStr"/>
    </row>
    <row r="21">
      <c r="A21" s="18" t="n">
        <v>10</v>
      </c>
      <c r="B21" s="18" t="inlineStr">
        <is>
          <t>Apartment 1303</t>
        </is>
      </c>
      <c r="C21" s="18" t="inlineStr">
        <is>
          <t>2013</t>
        </is>
      </c>
      <c r="D21" s="18" t="inlineStr">
        <is>
          <t>Horror</t>
        </is>
      </c>
      <c r="E21" s="18" t="inlineStr">
        <is>
          <t>1 h 20 min</t>
        </is>
      </c>
      <c r="F21" s="18" t="inlineStr">
        <is>
          <t>Not on MENA SVOD</t>
        </is>
      </c>
      <c r="G21" s="18" t="inlineStr">
        <is>
          <t>terror</t>
        </is>
      </c>
      <c r="H21" s="31" t="inlineStr">
        <is>
          <t>https://www.imdb.com/find/?q=Apartment+1303+2013</t>
        </is>
      </c>
      <c r="I21" s="35" t="inlineStr">
        <is>
          <t>C — Catalog</t>
        </is>
      </c>
      <c r="J21" s="33" t="n">
        <v>600</v>
      </c>
      <c r="K21" s="33">
        <f>J21*3</f>
        <v/>
      </c>
      <c r="L21" s="13" t="inlineStr"/>
    </row>
    <row r="22">
      <c r="A22" s="18" t="n">
        <v>11</v>
      </c>
      <c r="B22" s="18" t="inlineStr">
        <is>
          <t>Apartment 212</t>
        </is>
      </c>
      <c r="C22" s="18" t="inlineStr">
        <is>
          <t>2018</t>
        </is>
      </c>
      <c r="D22" s="18" t="inlineStr">
        <is>
          <t>Horror</t>
        </is>
      </c>
      <c r="E22" s="18" t="inlineStr">
        <is>
          <t>1 h 38 min</t>
        </is>
      </c>
      <c r="F22" s="18" t="inlineStr">
        <is>
          <t>EXCLUSIVE</t>
        </is>
      </c>
      <c r="G22" s="18" t="inlineStr">
        <is>
          <t>terror, exclusive</t>
        </is>
      </c>
      <c r="H22" s="31" t="inlineStr">
        <is>
          <t>https://www.imdb.com/find/?q=Apartment+212+2018</t>
        </is>
      </c>
      <c r="I22" s="32" t="inlineStr">
        <is>
          <t>A — Premium</t>
        </is>
      </c>
      <c r="J22" s="33" t="n">
        <v>2400</v>
      </c>
      <c r="K22" s="33">
        <f>J22*3</f>
        <v/>
      </c>
      <c r="L22" s="13" t="inlineStr">
        <is>
          <t>Exclusive to MENA</t>
        </is>
      </c>
    </row>
    <row r="23">
      <c r="A23" s="18" t="n">
        <v>12</v>
      </c>
      <c r="B23" s="18" t="inlineStr">
        <is>
          <t>Apocalypse Now</t>
        </is>
      </c>
      <c r="C23" s="18" t="inlineStr"/>
      <c r="D23" s="18" t="inlineStr">
        <is>
          <t>Thriller</t>
        </is>
      </c>
      <c r="E23" s="18" t="inlineStr">
        <is>
          <t>1 h 40 min</t>
        </is>
      </c>
      <c r="F23" s="18" t="inlineStr">
        <is>
          <t>--</t>
        </is>
      </c>
      <c r="G23" s="18" t="inlineStr">
        <is>
          <t>fantasia</t>
        </is>
      </c>
      <c r="H23" s="31" t="inlineStr">
        <is>
          <t>https://www.imdb.com/find/?q=Apocalypse+Now+</t>
        </is>
      </c>
      <c r="I23" s="35" t="inlineStr">
        <is>
          <t>C — Catalog</t>
        </is>
      </c>
      <c r="J23" s="33" t="n">
        <v>600</v>
      </c>
      <c r="K23" s="33">
        <f>J23*3</f>
        <v/>
      </c>
      <c r="L23" s="13" t="inlineStr"/>
    </row>
    <row r="24">
      <c r="A24" s="18" t="n">
        <v>13</v>
      </c>
      <c r="B24" s="18" t="inlineStr">
        <is>
          <t>AUX</t>
        </is>
      </c>
      <c r="C24" s="18" t="inlineStr">
        <is>
          <t>2018</t>
        </is>
      </c>
      <c r="D24" s="18" t="inlineStr">
        <is>
          <t>Thriller, Action, Horror</t>
        </is>
      </c>
      <c r="E24" s="18" t="inlineStr">
        <is>
          <t>1 h 16 min</t>
        </is>
      </c>
      <c r="F24" s="18" t="inlineStr">
        <is>
          <t>EXCLUSIVE</t>
        </is>
      </c>
      <c r="G24" s="18" t="inlineStr">
        <is>
          <t>terror, exclusive</t>
        </is>
      </c>
      <c r="H24" s="31" t="inlineStr">
        <is>
          <t>https://www.imdb.com/find/?q=AUX+2018</t>
        </is>
      </c>
      <c r="I24" s="34" t="inlineStr">
        <is>
          <t>B — Core</t>
        </is>
      </c>
      <c r="J24" s="33" t="n">
        <v>1200</v>
      </c>
      <c r="K24" s="33">
        <f>J24*3</f>
        <v/>
      </c>
      <c r="L24" s="13" t="inlineStr">
        <is>
          <t>Exclusive to MENA</t>
        </is>
      </c>
    </row>
    <row r="25">
      <c r="A25" s="18" t="n">
        <v>14</v>
      </c>
      <c r="B25" s="18" t="inlineStr">
        <is>
          <t>Awaken The Shadowman</t>
        </is>
      </c>
      <c r="C25" s="18" t="inlineStr">
        <is>
          <t>2018</t>
        </is>
      </c>
      <c r="D25" s="18" t="inlineStr">
        <is>
          <t>Thriller, Horror</t>
        </is>
      </c>
      <c r="E25" s="18" t="inlineStr">
        <is>
          <t>1 h 23 min</t>
        </is>
      </c>
      <c r="F25" s="18" t="inlineStr">
        <is>
          <t>Not on MENA SVOD</t>
        </is>
      </c>
      <c r="G25" s="18" t="inlineStr">
        <is>
          <t>midnight-movies</t>
        </is>
      </c>
      <c r="H25" s="31" t="inlineStr">
        <is>
          <t>https://www.imdb.com/find/?q=Awaken+The+Shadowman+2018</t>
        </is>
      </c>
      <c r="I25" s="35" t="inlineStr">
        <is>
          <t>C — Catalog</t>
        </is>
      </c>
      <c r="J25" s="33" t="n">
        <v>600</v>
      </c>
      <c r="K25" s="33">
        <f>J25*3</f>
        <v/>
      </c>
      <c r="L25" s="13" t="inlineStr"/>
    </row>
    <row r="26">
      <c r="A26" s="18" t="n">
        <v>15</v>
      </c>
      <c r="B26" s="18" t="inlineStr">
        <is>
          <t>Babysitter Must Die</t>
        </is>
      </c>
      <c r="C26" s="18" t="inlineStr">
        <is>
          <t>2021</t>
        </is>
      </c>
      <c r="D26" s="18" t="inlineStr">
        <is>
          <t>Thriller, Horror</t>
        </is>
      </c>
      <c r="E26" s="18" t="inlineStr">
        <is>
          <t>1 h 15 min</t>
        </is>
      </c>
      <c r="F26" s="18" t="inlineStr">
        <is>
          <t>EXCLUSIVE</t>
        </is>
      </c>
      <c r="G26" s="18" t="inlineStr">
        <is>
          <t>slasher, exclusive</t>
        </is>
      </c>
      <c r="H26" s="31" t="inlineStr">
        <is>
          <t>https://www.imdb.com/find/?q=Babysitter+Must+Die+2021</t>
        </is>
      </c>
      <c r="I26" s="32" t="inlineStr">
        <is>
          <t>A — Premium</t>
        </is>
      </c>
      <c r="J26" s="33" t="n">
        <v>2400</v>
      </c>
      <c r="K26" s="33">
        <f>J26*3</f>
        <v/>
      </c>
      <c r="L26" s="13" t="inlineStr">
        <is>
          <t>Monopoly moat: exclusive + recent</t>
        </is>
      </c>
    </row>
    <row r="27">
      <c r="A27" s="18" t="n">
        <v>16</v>
      </c>
      <c r="B27" s="18" t="inlineStr">
        <is>
          <t>Bastard</t>
        </is>
      </c>
      <c r="C27" s="18" t="inlineStr">
        <is>
          <t>2015</t>
        </is>
      </c>
      <c r="D27" s="18" t="inlineStr">
        <is>
          <t>Horror</t>
        </is>
      </c>
      <c r="E27" s="18" t="inlineStr">
        <is>
          <t>1 h 14 min</t>
        </is>
      </c>
      <c r="F27" s="18" t="inlineStr">
        <is>
          <t>EXCLUSIVE</t>
        </is>
      </c>
      <c r="G27" s="18" t="inlineStr">
        <is>
          <t>slasher, exclusive</t>
        </is>
      </c>
      <c r="H27" s="31" t="inlineStr">
        <is>
          <t>https://www.imdb.com/find/?q=Bastard+2015</t>
        </is>
      </c>
      <c r="I27" s="34" t="inlineStr">
        <is>
          <t>B — Core</t>
        </is>
      </c>
      <c r="J27" s="33" t="n">
        <v>1200</v>
      </c>
      <c r="K27" s="33">
        <f>J27*3</f>
        <v/>
      </c>
      <c r="L27" s="13" t="inlineStr">
        <is>
          <t>Exclusive to MENA</t>
        </is>
      </c>
    </row>
    <row r="28">
      <c r="A28" s="18" t="n">
        <v>17</v>
      </c>
      <c r="B28" s="18" t="inlineStr">
        <is>
          <t>Below Zero</t>
        </is>
      </c>
      <c r="C28" s="18" t="inlineStr">
        <is>
          <t>2012</t>
        </is>
      </c>
      <c r="D28" s="18" t="inlineStr">
        <is>
          <t>Thriller, Horror</t>
        </is>
      </c>
      <c r="E28" s="18" t="inlineStr">
        <is>
          <t>1 h 35 min</t>
        </is>
      </c>
      <c r="F28" s="18" t="inlineStr">
        <is>
          <t>Not on MENA SVOD</t>
        </is>
      </c>
      <c r="G28" s="18" t="inlineStr">
        <is>
          <t>slasher</t>
        </is>
      </c>
      <c r="H28" s="31" t="inlineStr">
        <is>
          <t>https://www.imdb.com/find/?q=Below+Zero+2012</t>
        </is>
      </c>
      <c r="I28" s="35" t="inlineStr">
        <is>
          <t>C — Catalog</t>
        </is>
      </c>
      <c r="J28" s="33" t="n">
        <v>600</v>
      </c>
      <c r="K28" s="33">
        <f>J28*3</f>
        <v/>
      </c>
      <c r="L28" s="13" t="inlineStr"/>
    </row>
    <row r="29">
      <c r="A29" s="18" t="n">
        <v>18</v>
      </c>
      <c r="B29" s="18" t="inlineStr">
        <is>
          <t>Better Off  Zed</t>
        </is>
      </c>
      <c r="C29" s="18" t="inlineStr">
        <is>
          <t>2019</t>
        </is>
      </c>
      <c r="D29" s="18" t="inlineStr">
        <is>
          <t>Comedy, Horror</t>
        </is>
      </c>
      <c r="E29" s="18" t="inlineStr">
        <is>
          <t>1 h 40 min</t>
        </is>
      </c>
      <c r="F29" s="18" t="inlineStr">
        <is>
          <t>Not on MENA SVOD</t>
        </is>
      </c>
      <c r="G29" s="18" t="inlineStr">
        <is>
          <t>fantasia</t>
        </is>
      </c>
      <c r="H29" s="31" t="inlineStr">
        <is>
          <t>https://www.imdb.com/find/?q=Better+Off++Zed+2019</t>
        </is>
      </c>
      <c r="I29" s="34" t="inlineStr">
        <is>
          <t>B — Core</t>
        </is>
      </c>
      <c r="J29" s="33" t="n">
        <v>1200</v>
      </c>
      <c r="K29" s="33">
        <f>J29*3</f>
        <v/>
      </c>
      <c r="L29" s="13" t="inlineStr">
        <is>
          <t>Recent release</t>
        </is>
      </c>
    </row>
    <row r="30">
      <c r="A30" s="18" t="n">
        <v>19</v>
      </c>
      <c r="B30" s="18" t="inlineStr">
        <is>
          <t>Black Water</t>
        </is>
      </c>
      <c r="C30" s="18" t="inlineStr">
        <is>
          <t>2008</t>
        </is>
      </c>
      <c r="D30" s="18" t="inlineStr">
        <is>
          <t>Terror</t>
        </is>
      </c>
      <c r="E30" s="18" t="inlineStr">
        <is>
          <t>1 h 29 min</t>
        </is>
      </c>
      <c r="F30" s="18" t="inlineStr">
        <is>
          <t>STARZPLAY</t>
        </is>
      </c>
      <c r="G30" s="18" t="inlineStr">
        <is>
          <t>terror</t>
        </is>
      </c>
      <c r="H30" s="31" t="inlineStr">
        <is>
          <t>https://www.imdb.com/find/?q=Black+Water+2008</t>
        </is>
      </c>
      <c r="I30" t="inlineStr">
        <is>
          <t>D — Library</t>
        </is>
      </c>
      <c r="J30" s="33" t="n">
        <v>300</v>
      </c>
      <c r="K30" s="33">
        <f>J30*3</f>
        <v/>
      </c>
      <c r="L30" s="13" t="inlineStr"/>
    </row>
    <row r="31">
      <c r="A31" s="18" t="n">
        <v>20</v>
      </c>
      <c r="B31" s="18" t="inlineStr">
        <is>
          <t>Blood Sucking Bastards</t>
        </is>
      </c>
      <c r="C31" s="18" t="inlineStr">
        <is>
          <t>2015</t>
        </is>
      </c>
      <c r="D31" s="18" t="inlineStr">
        <is>
          <t>Comedy, Action, Horror</t>
        </is>
      </c>
      <c r="E31" s="18" t="inlineStr">
        <is>
          <t>1 h 24 min</t>
        </is>
      </c>
      <c r="F31" s="18" t="inlineStr">
        <is>
          <t>EXCLUSIVE</t>
        </is>
      </c>
      <c r="G31" s="18" t="inlineStr">
        <is>
          <t>slasher, exclusive</t>
        </is>
      </c>
      <c r="H31" s="31" t="inlineStr">
        <is>
          <t>https://www.imdb.com/find/?q=Blood+Sucking+Bastards+2015</t>
        </is>
      </c>
      <c r="I31" s="32" t="inlineStr">
        <is>
          <t>A — Premium</t>
        </is>
      </c>
      <c r="J31" s="33" t="n">
        <v>2400</v>
      </c>
      <c r="K31" s="33">
        <f>J31*3</f>
        <v/>
      </c>
      <c r="L31" s="13" t="inlineStr">
        <is>
          <t>Exclusive to MENA</t>
        </is>
      </c>
    </row>
    <row r="32">
      <c r="A32" s="18" t="n">
        <v>21</v>
      </c>
      <c r="B32" s="18" t="inlineStr">
        <is>
          <t>Boar</t>
        </is>
      </c>
      <c r="C32" s="18" t="inlineStr">
        <is>
          <t>2019</t>
        </is>
      </c>
      <c r="D32" s="18" t="inlineStr">
        <is>
          <t>Thriller, Adventure, Horror</t>
        </is>
      </c>
      <c r="E32" s="18" t="inlineStr">
        <is>
          <t>1 h 36 min</t>
        </is>
      </c>
      <c r="F32" s="18" t="inlineStr">
        <is>
          <t>EXCLUSIVE</t>
        </is>
      </c>
      <c r="G32" s="18" t="inlineStr">
        <is>
          <t>terror, exclusive</t>
        </is>
      </c>
      <c r="H32" s="31" t="inlineStr">
        <is>
          <t>https://www.imdb.com/find/?q=Boar+2019</t>
        </is>
      </c>
      <c r="I32" s="32" t="inlineStr">
        <is>
          <t>A — Premium</t>
        </is>
      </c>
      <c r="J32" s="33" t="n">
        <v>2400</v>
      </c>
      <c r="K32" s="33">
        <f>J32*3</f>
        <v/>
      </c>
      <c r="L32" s="13" t="inlineStr">
        <is>
          <t>Monopoly moat: exclusive + recent</t>
        </is>
      </c>
    </row>
    <row r="33">
      <c r="A33" s="18" t="n">
        <v>22</v>
      </c>
      <c r="B33" s="18" t="inlineStr">
        <is>
          <t>Body</t>
        </is>
      </c>
      <c r="C33" s="18" t="inlineStr">
        <is>
          <t>2015</t>
        </is>
      </c>
      <c r="D33" s="18" t="inlineStr">
        <is>
          <t>Thriller, Crime</t>
        </is>
      </c>
      <c r="E33" s="18" t="inlineStr">
        <is>
          <t>1 h 40 min</t>
        </is>
      </c>
      <c r="F33" s="18" t="inlineStr">
        <is>
          <t>Not on MENA SVOD</t>
        </is>
      </c>
      <c r="G33" s="18" t="inlineStr">
        <is>
          <t>crime, exclusive</t>
        </is>
      </c>
      <c r="H33" s="31" t="inlineStr">
        <is>
          <t>https://www.imdb.com/find/?q=Body+2015</t>
        </is>
      </c>
      <c r="I33" s="35" t="inlineStr">
        <is>
          <t>C — Catalog</t>
        </is>
      </c>
      <c r="J33" s="33" t="n">
        <v>600</v>
      </c>
      <c r="K33" s="33">
        <f>J33*3</f>
        <v/>
      </c>
      <c r="L33" s="13" t="inlineStr"/>
    </row>
    <row r="34">
      <c r="A34" s="18" t="n">
        <v>23</v>
      </c>
      <c r="B34" s="18" t="inlineStr">
        <is>
          <t>Braid</t>
        </is>
      </c>
      <c r="C34" s="18" t="inlineStr">
        <is>
          <t>2019</t>
        </is>
      </c>
      <c r="D34" s="18" t="inlineStr">
        <is>
          <t>Thriller, Crime, Mystery, Horror</t>
        </is>
      </c>
      <c r="E34" s="18" t="inlineStr">
        <is>
          <t>1 h 23 min</t>
        </is>
      </c>
      <c r="F34" s="18" t="inlineStr">
        <is>
          <t>EXCLUSIVE</t>
        </is>
      </c>
      <c r="G34" s="18" t="inlineStr">
        <is>
          <t>sci-fi, exclusive</t>
        </is>
      </c>
      <c r="H34" s="31" t="inlineStr">
        <is>
          <t>https://www.imdb.com/find/?q=Braid+2019</t>
        </is>
      </c>
      <c r="I34" s="32" t="inlineStr">
        <is>
          <t>A — Premium</t>
        </is>
      </c>
      <c r="J34" s="33" t="n">
        <v>2400</v>
      </c>
      <c r="K34" s="33">
        <f>J34*3</f>
        <v/>
      </c>
      <c r="L34" s="13" t="inlineStr">
        <is>
          <t>Monopoly moat: exclusive + recent</t>
        </is>
      </c>
    </row>
    <row r="35">
      <c r="A35" s="18" t="n">
        <v>24</v>
      </c>
      <c r="B35" s="18" t="inlineStr">
        <is>
          <t>Bull</t>
        </is>
      </c>
      <c r="C35" s="18" t="inlineStr">
        <is>
          <t>2022</t>
        </is>
      </c>
      <c r="D35" s="18" t="inlineStr">
        <is>
          <t>Thriller, Crime</t>
        </is>
      </c>
      <c r="E35" s="18" t="inlineStr">
        <is>
          <t>1 h 27 min</t>
        </is>
      </c>
      <c r="F35" s="18" t="inlineStr">
        <is>
          <t>Not on MENA SVOD</t>
        </is>
      </c>
      <c r="G35" s="18" t="inlineStr">
        <is>
          <t>crime</t>
        </is>
      </c>
      <c r="H35" s="31" t="inlineStr">
        <is>
          <t>https://www.imdb.com/find/?q=Bull+2022</t>
        </is>
      </c>
      <c r="I35" s="34" t="inlineStr">
        <is>
          <t>B — Core</t>
        </is>
      </c>
      <c r="J35" s="33" t="n">
        <v>1200</v>
      </c>
      <c r="K35" s="33">
        <f>J35*3</f>
        <v/>
      </c>
      <c r="L35" s="13" t="inlineStr">
        <is>
          <t>Recent release</t>
        </is>
      </c>
    </row>
    <row r="36">
      <c r="A36" s="18" t="n">
        <v>25</v>
      </c>
      <c r="B36" s="18" t="inlineStr">
        <is>
          <t>Bullet Proof monk</t>
        </is>
      </c>
      <c r="C36" s="18" t="inlineStr">
        <is>
          <t>2003</t>
        </is>
      </c>
      <c r="D36" s="18" t="inlineStr">
        <is>
          <t>Comedy, Action, Fantasy</t>
        </is>
      </c>
      <c r="E36" s="18" t="inlineStr">
        <is>
          <t>1 h 40 min</t>
        </is>
      </c>
      <c r="F36" s="18" t="inlineStr">
        <is>
          <t>Not on MENA SVOD</t>
        </is>
      </c>
      <c r="G36" s="18" t="inlineStr">
        <is>
          <t>fantasia</t>
        </is>
      </c>
      <c r="H36" s="31" t="inlineStr">
        <is>
          <t>https://www.imdb.com/find/?q=Bullet+Proof+monk+2003</t>
        </is>
      </c>
      <c r="I36" t="inlineStr">
        <is>
          <t>D — Library</t>
        </is>
      </c>
      <c r="J36" s="33" t="n">
        <v>300</v>
      </c>
      <c r="K36" s="33">
        <f>J36*3</f>
        <v/>
      </c>
      <c r="L36" s="13" t="inlineStr"/>
    </row>
    <row r="37">
      <c r="A37" s="18" t="n">
        <v>26</v>
      </c>
      <c r="B37" s="18" t="inlineStr">
        <is>
          <t>Camino</t>
        </is>
      </c>
      <c r="C37" s="18" t="inlineStr">
        <is>
          <t>2016</t>
        </is>
      </c>
      <c r="D37" s="18" t="inlineStr">
        <is>
          <t>Thriller, Action</t>
        </is>
      </c>
      <c r="E37" s="18" t="inlineStr">
        <is>
          <t>1 h 40 min</t>
        </is>
      </c>
      <c r="F37" s="18" t="inlineStr">
        <is>
          <t>Not on MENA SVOD</t>
        </is>
      </c>
      <c r="G37" s="18" t="inlineStr">
        <is>
          <t>crime</t>
        </is>
      </c>
      <c r="H37" s="31" t="inlineStr">
        <is>
          <t>https://www.imdb.com/find/?q=Camino+2016</t>
        </is>
      </c>
      <c r="I37" s="35" t="inlineStr">
        <is>
          <t>C — Catalog</t>
        </is>
      </c>
      <c r="J37" s="33" t="n">
        <v>600</v>
      </c>
      <c r="K37" s="33">
        <f>J37*3</f>
        <v/>
      </c>
      <c r="L37" s="13" t="inlineStr"/>
    </row>
    <row r="38">
      <c r="A38" s="18" t="n">
        <v>27</v>
      </c>
      <c r="B38" s="18" t="inlineStr">
        <is>
          <t>Candy Land</t>
        </is>
      </c>
      <c r="C38" s="18" t="inlineStr">
        <is>
          <t>2023</t>
        </is>
      </c>
      <c r="D38" s="18" t="inlineStr">
        <is>
          <t>Thriller, Horror</t>
        </is>
      </c>
      <c r="E38" s="18" t="inlineStr">
        <is>
          <t>1 h 24 min</t>
        </is>
      </c>
      <c r="F38" s="18" t="inlineStr">
        <is>
          <t>EXCLUSIVE</t>
        </is>
      </c>
      <c r="G38" s="18" t="inlineStr">
        <is>
          <t>terror, exclusive</t>
        </is>
      </c>
      <c r="H38" s="31" t="inlineStr">
        <is>
          <t>https://www.imdb.com/find/?q=Candy+Land+2023</t>
        </is>
      </c>
      <c r="I38" s="32" t="inlineStr">
        <is>
          <t>A — Premium</t>
        </is>
      </c>
      <c r="J38" s="33" t="n">
        <v>2400</v>
      </c>
      <c r="K38" s="33">
        <f>J38*3</f>
        <v/>
      </c>
      <c r="L38" s="13" t="inlineStr">
        <is>
          <t>Monopoly moat: exclusive + recent</t>
        </is>
      </c>
    </row>
    <row r="39">
      <c r="A39" s="18" t="n">
        <v>28</v>
      </c>
      <c r="B39" s="18" t="inlineStr">
        <is>
          <t>Caveat</t>
        </is>
      </c>
      <c r="C39" s="18" t="inlineStr">
        <is>
          <t>2021</t>
        </is>
      </c>
      <c r="D39" s="18" t="inlineStr">
        <is>
          <t>Thriller, Mystery, Horror, Supernatural horror</t>
        </is>
      </c>
      <c r="E39" s="18" t="inlineStr">
        <is>
          <t>1 h 28 min</t>
        </is>
      </c>
      <c r="F39" s="18" t="inlineStr">
        <is>
          <t>EXCLUSIVE</t>
        </is>
      </c>
      <c r="G39" s="18" t="inlineStr">
        <is>
          <t>fantasia, exclusive</t>
        </is>
      </c>
      <c r="H39" s="31" t="inlineStr">
        <is>
          <t>https://www.imdb.com/find/?q=Caveat+2021</t>
        </is>
      </c>
      <c r="I39" s="32" t="inlineStr">
        <is>
          <t>A — Premium</t>
        </is>
      </c>
      <c r="J39" s="33" t="n">
        <v>2400</v>
      </c>
      <c r="K39" s="33">
        <f>J39*3</f>
        <v/>
      </c>
      <c r="L39" s="13" t="inlineStr">
        <is>
          <t>Monopoly moat: exclusive + recent</t>
        </is>
      </c>
    </row>
    <row r="40">
      <c r="A40" s="18" t="n">
        <v>29</v>
      </c>
      <c r="B40" s="18" t="inlineStr">
        <is>
          <t>Cinderella’s Revenge</t>
        </is>
      </c>
      <c r="C40" s="18" t="inlineStr">
        <is>
          <t>2024</t>
        </is>
      </c>
      <c r="D40" s="18" t="inlineStr">
        <is>
          <t>Thriller, Fantasy, Mystery, Horror, Romance</t>
        </is>
      </c>
      <c r="E40" s="18" t="inlineStr">
        <is>
          <t>1 h 20 min</t>
        </is>
      </c>
      <c r="F40" s="18" t="inlineStr">
        <is>
          <t>EXCLUSIVE</t>
        </is>
      </c>
      <c r="G40" s="18" t="inlineStr">
        <is>
          <t>originals, slasher, exclusive</t>
        </is>
      </c>
      <c r="H40" s="31" t="inlineStr">
        <is>
          <t>https://www.imdb.com/find/?q=Cinderella%E2%80%99s+Revenge+2024</t>
        </is>
      </c>
      <c r="I40" s="32" t="inlineStr">
        <is>
          <t>A — Premium</t>
        </is>
      </c>
      <c r="J40" s="33" t="n">
        <v>2400</v>
      </c>
      <c r="K40" s="33">
        <f>J40*3</f>
        <v/>
      </c>
      <c r="L40" s="13" t="inlineStr">
        <is>
          <t>Monopoly moat: exclusive + recent</t>
        </is>
      </c>
    </row>
    <row r="41">
      <c r="A41" s="18" t="n">
        <v>30</v>
      </c>
      <c r="B41" s="18" t="inlineStr">
        <is>
          <t>Clown Town</t>
        </is>
      </c>
      <c r="C41" s="18" t="inlineStr">
        <is>
          <t>2016</t>
        </is>
      </c>
      <c r="D41" s="18" t="inlineStr">
        <is>
          <t>Thriller, Horror</t>
        </is>
      </c>
      <c r="E41" s="18" t="inlineStr">
        <is>
          <t>1 h 21 min</t>
        </is>
      </c>
      <c r="F41" s="18" t="inlineStr">
        <is>
          <t>Not on MENA SVOD</t>
        </is>
      </c>
      <c r="G41" s="18" t="inlineStr">
        <is>
          <t>terror</t>
        </is>
      </c>
      <c r="H41" s="31" t="inlineStr">
        <is>
          <t>https://www.imdb.com/find/?q=Clown+Town+2016</t>
        </is>
      </c>
      <c r="I41" s="35" t="inlineStr">
        <is>
          <t>C — Catalog</t>
        </is>
      </c>
      <c r="J41" s="33" t="n">
        <v>600</v>
      </c>
      <c r="K41" s="33">
        <f>J41*3</f>
        <v/>
      </c>
      <c r="L41" s="13" t="inlineStr"/>
    </row>
    <row r="42">
      <c r="A42" s="18" t="n">
        <v>31</v>
      </c>
      <c r="B42" s="18" t="inlineStr">
        <is>
          <t>Coming Home In The Dark</t>
        </is>
      </c>
      <c r="C42" s="18" t="inlineStr">
        <is>
          <t>2021</t>
        </is>
      </c>
      <c r="D42" s="18" t="inlineStr">
        <is>
          <t>Thriller, Crime, Horror, Serial Killer</t>
        </is>
      </c>
      <c r="E42" s="18" t="inlineStr">
        <is>
          <t>1 h 32 min</t>
        </is>
      </c>
      <c r="F42" s="18" t="inlineStr">
        <is>
          <t>EXCLUSIVE</t>
        </is>
      </c>
      <c r="G42" s="18" t="inlineStr">
        <is>
          <t>exclusive, midnight-movies</t>
        </is>
      </c>
      <c r="H42" s="31" t="inlineStr">
        <is>
          <t>https://www.imdb.com/find/?q=Coming+Home+In+The+Dark+2021</t>
        </is>
      </c>
      <c r="I42" s="32" t="inlineStr">
        <is>
          <t>A — Premium</t>
        </is>
      </c>
      <c r="J42" s="33" t="n">
        <v>2400</v>
      </c>
      <c r="K42" s="33">
        <f>J42*3</f>
        <v/>
      </c>
      <c r="L42" s="13" t="inlineStr">
        <is>
          <t>Monopoly moat: exclusive + recent</t>
        </is>
      </c>
    </row>
    <row r="43">
      <c r="A43" s="18" t="n">
        <v>32</v>
      </c>
      <c r="B43" s="18" t="inlineStr">
        <is>
          <t>Compound Fracture</t>
        </is>
      </c>
      <c r="C43" s="18" t="inlineStr">
        <is>
          <t>2015</t>
        </is>
      </c>
      <c r="D43" s="18" t="inlineStr">
        <is>
          <t>Thriller, Horror</t>
        </is>
      </c>
      <c r="E43" s="18" t="inlineStr">
        <is>
          <t>1 h 27 min</t>
        </is>
      </c>
      <c r="F43" s="18" t="inlineStr">
        <is>
          <t>Not on MENA SVOD</t>
        </is>
      </c>
      <c r="G43" s="18" t="inlineStr">
        <is>
          <t>terror</t>
        </is>
      </c>
      <c r="H43" s="31" t="inlineStr">
        <is>
          <t>https://www.imdb.com/find/?q=Compound+Fracture+2015</t>
        </is>
      </c>
      <c r="I43" s="35" t="inlineStr">
        <is>
          <t>C — Catalog</t>
        </is>
      </c>
      <c r="J43" s="33" t="n">
        <v>600</v>
      </c>
      <c r="K43" s="33">
        <f>J43*3</f>
        <v/>
      </c>
      <c r="L43" s="13" t="inlineStr"/>
    </row>
    <row r="44">
      <c r="A44" s="18" t="n">
        <v>33</v>
      </c>
      <c r="B44" s="18" t="inlineStr">
        <is>
          <t>Convergence</t>
        </is>
      </c>
      <c r="C44" s="18" t="inlineStr">
        <is>
          <t>2015</t>
        </is>
      </c>
      <c r="D44" s="18" t="inlineStr">
        <is>
          <t>Thriller, Action, Serial Killer, Western</t>
        </is>
      </c>
      <c r="E44" s="18" t="inlineStr">
        <is>
          <t>1 h 40 min</t>
        </is>
      </c>
      <c r="F44" s="18" t="inlineStr">
        <is>
          <t>Not on MENA SVOD</t>
        </is>
      </c>
      <c r="G44" s="18" t="inlineStr">
        <is>
          <t>crime</t>
        </is>
      </c>
      <c r="H44" s="31" t="inlineStr">
        <is>
          <t>https://www.imdb.com/find/?q=Convergence+2015</t>
        </is>
      </c>
      <c r="I44" s="35" t="inlineStr">
        <is>
          <t>C — Catalog</t>
        </is>
      </c>
      <c r="J44" s="33" t="n">
        <v>600</v>
      </c>
      <c r="K44" s="33">
        <f>J44*3</f>
        <v/>
      </c>
      <c r="L44" s="13" t="inlineStr"/>
    </row>
    <row r="45">
      <c r="A45" s="18" t="n">
        <v>34</v>
      </c>
      <c r="B45" s="18" t="inlineStr">
        <is>
          <t>Crank 2</t>
        </is>
      </c>
      <c r="C45" s="18" t="inlineStr">
        <is>
          <t>2009</t>
        </is>
      </c>
      <c r="D45" s="18" t="inlineStr">
        <is>
          <t>Sci-Fi</t>
        </is>
      </c>
      <c r="E45" s="18" t="inlineStr">
        <is>
          <t>1 h 40 min</t>
        </is>
      </c>
      <c r="F45" s="18" t="inlineStr">
        <is>
          <t>Not on MENA SVOD</t>
        </is>
      </c>
      <c r="G45" s="18" t="inlineStr">
        <is>
          <t>sci-fi</t>
        </is>
      </c>
      <c r="H45" s="31" t="inlineStr">
        <is>
          <t>https://www.imdb.com/find/?q=Crank+2+2009</t>
        </is>
      </c>
      <c r="I45" t="inlineStr">
        <is>
          <t>D — Library</t>
        </is>
      </c>
      <c r="J45" s="33" t="n">
        <v>300</v>
      </c>
      <c r="K45" s="33">
        <f>J45*3</f>
        <v/>
      </c>
      <c r="L45" s="13" t="inlineStr"/>
    </row>
    <row r="46">
      <c r="A46" s="18" t="n">
        <v>35</v>
      </c>
      <c r="B46" s="18" t="inlineStr">
        <is>
          <t>Ctrl Alt Delete</t>
        </is>
      </c>
      <c r="C46" s="18" t="inlineStr">
        <is>
          <t>2016</t>
        </is>
      </c>
      <c r="D46" s="18" t="inlineStr">
        <is>
          <t>Thriller, Action, Sci-Fi</t>
        </is>
      </c>
      <c r="E46" s="18" t="inlineStr">
        <is>
          <t>1 h 23 min</t>
        </is>
      </c>
      <c r="F46" s="18" t="inlineStr">
        <is>
          <t>Not on MENA SVOD</t>
        </is>
      </c>
      <c r="G46" s="18" t="inlineStr">
        <is>
          <t>sci-fi</t>
        </is>
      </c>
      <c r="H46" s="31" t="inlineStr">
        <is>
          <t>https://www.imdb.com/find/?q=Ctrl+Alt+Delete+2016</t>
        </is>
      </c>
      <c r="I46" s="35" t="inlineStr">
        <is>
          <t>C — Catalog</t>
        </is>
      </c>
      <c r="J46" s="33" t="n">
        <v>600</v>
      </c>
      <c r="K46" s="33">
        <f>J46*3</f>
        <v/>
      </c>
      <c r="L46" s="13" t="inlineStr"/>
    </row>
    <row r="47">
      <c r="A47" s="18" t="n">
        <v>36</v>
      </c>
      <c r="B47" s="18" t="inlineStr">
        <is>
          <t>Danger Close</t>
        </is>
      </c>
      <c r="C47" s="18" t="inlineStr">
        <is>
          <t>2019</t>
        </is>
      </c>
      <c r="D47" s="18" t="inlineStr">
        <is>
          <t>Action</t>
        </is>
      </c>
      <c r="E47" s="18" t="inlineStr">
        <is>
          <t>1 h 58 min</t>
        </is>
      </c>
      <c r="F47" s="18" t="inlineStr">
        <is>
          <t>Not on MENA SVOD</t>
        </is>
      </c>
      <c r="G47" s="18" t="inlineStr">
        <is>
          <t>crime</t>
        </is>
      </c>
      <c r="H47" s="31" t="inlineStr">
        <is>
          <t>https://www.imdb.com/find/?q=Danger+Close+2019</t>
        </is>
      </c>
      <c r="I47" s="34" t="inlineStr">
        <is>
          <t>B — Core</t>
        </is>
      </c>
      <c r="J47" s="33" t="n">
        <v>1200</v>
      </c>
      <c r="K47" s="33">
        <f>J47*3</f>
        <v/>
      </c>
      <c r="L47" s="13" t="inlineStr">
        <is>
          <t>Recent release</t>
        </is>
      </c>
    </row>
    <row r="48">
      <c r="A48" s="18" t="n">
        <v>37</v>
      </c>
      <c r="B48" s="18" t="inlineStr">
        <is>
          <t>Dawn Breaks Behind The Eyes</t>
        </is>
      </c>
      <c r="C48" s="18" t="inlineStr">
        <is>
          <t>2022</t>
        </is>
      </c>
      <c r="D48" s="18" t="inlineStr">
        <is>
          <t>Action, Mystery, Horror</t>
        </is>
      </c>
      <c r="E48" s="18" t="inlineStr">
        <is>
          <t>1 h 12 min</t>
        </is>
      </c>
      <c r="F48" s="18" t="inlineStr">
        <is>
          <t>EXCLUSIVE</t>
        </is>
      </c>
      <c r="G48" s="18" t="inlineStr">
        <is>
          <t>terror, exclusive</t>
        </is>
      </c>
      <c r="H48" s="31" t="inlineStr">
        <is>
          <t>https://www.imdb.com/find/?q=Dawn+Breaks+Behind+The+Eyes+2022</t>
        </is>
      </c>
      <c r="I48" s="32" t="inlineStr">
        <is>
          <t>A — Premium</t>
        </is>
      </c>
      <c r="J48" s="33" t="n">
        <v>2400</v>
      </c>
      <c r="K48" s="33">
        <f>J48*3</f>
        <v/>
      </c>
      <c r="L48" s="13" t="inlineStr">
        <is>
          <t>Monopoly moat: exclusive + recent</t>
        </is>
      </c>
    </row>
    <row r="49">
      <c r="A49" s="18" t="n">
        <v>38</v>
      </c>
      <c r="B49" s="18" t="inlineStr">
        <is>
          <t>Daylight’s End</t>
        </is>
      </c>
      <c r="C49" s="18" t="inlineStr">
        <is>
          <t>2016</t>
        </is>
      </c>
      <c r="D49" s="18" t="inlineStr">
        <is>
          <t>Action, Fantasy, Sci-Fi, Horror</t>
        </is>
      </c>
      <c r="E49" s="18" t="inlineStr">
        <is>
          <t>1 h 11 min</t>
        </is>
      </c>
      <c r="F49" s="18" t="inlineStr">
        <is>
          <t>EXCLUSIVE</t>
        </is>
      </c>
      <c r="G49" s="18" t="inlineStr">
        <is>
          <t>sci-fi, exclusive</t>
        </is>
      </c>
      <c r="H49" s="31" t="inlineStr">
        <is>
          <t>https://www.imdb.com/find/?q=Daylight%E2%80%99s+End+2016</t>
        </is>
      </c>
      <c r="I49" s="34" t="inlineStr">
        <is>
          <t>B — Core</t>
        </is>
      </c>
      <c r="J49" s="33" t="n">
        <v>1200</v>
      </c>
      <c r="K49" s="33">
        <f>J49*3</f>
        <v/>
      </c>
      <c r="L49" s="13" t="inlineStr">
        <is>
          <t>Exclusive to MENA</t>
        </is>
      </c>
    </row>
    <row r="50">
      <c r="A50" s="18" t="n">
        <v>39</v>
      </c>
      <c r="B50" s="18" t="inlineStr">
        <is>
          <t>Dead Awake</t>
        </is>
      </c>
      <c r="C50" s="18" t="inlineStr">
        <is>
          <t>2017</t>
        </is>
      </c>
      <c r="D50" s="18" t="inlineStr">
        <is>
          <t>Thriller, Mystery, Horror</t>
        </is>
      </c>
      <c r="E50" s="18" t="inlineStr">
        <is>
          <t>1 h 35 min</t>
        </is>
      </c>
      <c r="F50" s="18" t="inlineStr">
        <is>
          <t>EXCLUSIVE</t>
        </is>
      </c>
      <c r="G50" s="18" t="inlineStr">
        <is>
          <t>terror, exclusive</t>
        </is>
      </c>
      <c r="H50" s="31" t="inlineStr">
        <is>
          <t>https://www.imdb.com/find/?q=Dead+Awake+2017</t>
        </is>
      </c>
      <c r="I50" s="32" t="inlineStr">
        <is>
          <t>A — Premium</t>
        </is>
      </c>
      <c r="J50" s="33" t="n">
        <v>2400</v>
      </c>
      <c r="K50" s="33">
        <f>J50*3</f>
        <v/>
      </c>
      <c r="L50" s="13" t="inlineStr">
        <is>
          <t>Exclusive to MENA</t>
        </is>
      </c>
    </row>
    <row r="51">
      <c r="A51" s="18" t="n">
        <v>40</v>
      </c>
      <c r="B51" s="18" t="inlineStr">
        <is>
          <t>Deadtectives</t>
        </is>
      </c>
      <c r="C51" s="18" t="inlineStr">
        <is>
          <t>2019</t>
        </is>
      </c>
      <c r="D51" s="18" t="inlineStr">
        <is>
          <t>Comedy, Horror</t>
        </is>
      </c>
      <c r="E51" s="18" t="inlineStr">
        <is>
          <t>1 h 32 min</t>
        </is>
      </c>
      <c r="F51" s="18" t="inlineStr">
        <is>
          <t>EXCLUSIVE</t>
        </is>
      </c>
      <c r="G51" s="18" t="inlineStr">
        <is>
          <t>fantasia, exclusive</t>
        </is>
      </c>
      <c r="H51" s="31" t="inlineStr">
        <is>
          <t>https://www.imdb.com/find/?q=Deadtectives+2019</t>
        </is>
      </c>
      <c r="I51" s="32" t="inlineStr">
        <is>
          <t>A — Premium</t>
        </is>
      </c>
      <c r="J51" s="33" t="n">
        <v>2400</v>
      </c>
      <c r="K51" s="33">
        <f>J51*3</f>
        <v/>
      </c>
      <c r="L51" s="13" t="inlineStr">
        <is>
          <t>Monopoly moat: exclusive + recent</t>
        </is>
      </c>
    </row>
    <row r="52">
      <c r="A52" s="18" t="n">
        <v>41</v>
      </c>
      <c r="B52" s="18" t="inlineStr">
        <is>
          <t>Death in Texas</t>
        </is>
      </c>
      <c r="C52" s="18" t="inlineStr">
        <is>
          <t>2021</t>
        </is>
      </c>
      <c r="D52" s="18" t="inlineStr">
        <is>
          <t>Thriller, Action</t>
        </is>
      </c>
      <c r="E52" s="18" t="inlineStr">
        <is>
          <t>1 h 41 min</t>
        </is>
      </c>
      <c r="F52" s="18" t="inlineStr">
        <is>
          <t>Not on MENA SVOD</t>
        </is>
      </c>
      <c r="G52" s="18" t="inlineStr">
        <is>
          <t>crime</t>
        </is>
      </c>
      <c r="H52" s="31" t="inlineStr">
        <is>
          <t>https://www.imdb.com/find/?q=Death+in+Texas+2021</t>
        </is>
      </c>
      <c r="I52" s="34" t="inlineStr">
        <is>
          <t>B — Core</t>
        </is>
      </c>
      <c r="J52" s="33" t="n">
        <v>1200</v>
      </c>
      <c r="K52" s="33">
        <f>J52*3</f>
        <v/>
      </c>
      <c r="L52" s="13" t="inlineStr">
        <is>
          <t>Recent release</t>
        </is>
      </c>
    </row>
    <row r="53">
      <c r="A53" s="18" t="n">
        <v>42</v>
      </c>
      <c r="B53" s="18" t="inlineStr">
        <is>
          <t>Death Valley</t>
        </is>
      </c>
      <c r="C53" s="18" t="inlineStr">
        <is>
          <t>2021</t>
        </is>
      </c>
      <c r="D53" s="18" t="inlineStr">
        <is>
          <t>Action, Sci-Fi, Horror</t>
        </is>
      </c>
      <c r="E53" s="18" t="inlineStr">
        <is>
          <t>1 h 33 min</t>
        </is>
      </c>
      <c r="F53" s="18" t="inlineStr">
        <is>
          <t>Not on MENA SVOD</t>
        </is>
      </c>
      <c r="G53" s="18" t="inlineStr">
        <is>
          <t>sci-fi</t>
        </is>
      </c>
      <c r="H53" s="31" t="inlineStr">
        <is>
          <t>https://www.imdb.com/find/?q=Death+Valley+2021</t>
        </is>
      </c>
      <c r="I53" s="34" t="inlineStr">
        <is>
          <t>B — Core</t>
        </is>
      </c>
      <c r="J53" s="33" t="n">
        <v>1200</v>
      </c>
      <c r="K53" s="33">
        <f>J53*3</f>
        <v/>
      </c>
      <c r="L53" s="13" t="inlineStr">
        <is>
          <t>Recent release</t>
        </is>
      </c>
    </row>
    <row r="54">
      <c r="A54" s="18" t="n">
        <v>43</v>
      </c>
      <c r="B54" s="18" t="inlineStr">
        <is>
          <t>Deathgasm</t>
        </is>
      </c>
      <c r="C54" s="18" t="inlineStr">
        <is>
          <t>2015</t>
        </is>
      </c>
      <c r="D54" s="18" t="inlineStr">
        <is>
          <t>Comedy</t>
        </is>
      </c>
      <c r="E54" s="18" t="inlineStr">
        <is>
          <t>1 h 25 min</t>
        </is>
      </c>
      <c r="F54" s="18" t="inlineStr">
        <is>
          <t>EXCLUSIVE</t>
        </is>
      </c>
      <c r="G54" s="18" t="inlineStr">
        <is>
          <t>exclusive, midnight-movies</t>
        </is>
      </c>
      <c r="H54" s="31" t="inlineStr">
        <is>
          <t>https://www.imdb.com/find/?q=Deathgasm+2015</t>
        </is>
      </c>
      <c r="I54" s="34" t="inlineStr">
        <is>
          <t>B — Core</t>
        </is>
      </c>
      <c r="J54" s="33" t="n">
        <v>1200</v>
      </c>
      <c r="K54" s="33">
        <f>J54*3</f>
        <v/>
      </c>
      <c r="L54" s="13" t="inlineStr">
        <is>
          <t>Exclusive to MENA</t>
        </is>
      </c>
    </row>
    <row r="55">
      <c r="A55" s="18" t="n">
        <v>44</v>
      </c>
      <c r="B55" s="18" t="inlineStr">
        <is>
          <t>Deep Dark</t>
        </is>
      </c>
      <c r="C55" s="18" t="inlineStr">
        <is>
          <t>2015</t>
        </is>
      </c>
      <c r="D55" s="18" t="inlineStr">
        <is>
          <t>Fantasy, Horror</t>
        </is>
      </c>
      <c r="E55" s="18" t="inlineStr">
        <is>
          <t>1 h 25 min</t>
        </is>
      </c>
      <c r="F55" s="18" t="inlineStr">
        <is>
          <t>EXCLUSIVE</t>
        </is>
      </c>
      <c r="G55" s="18" t="inlineStr">
        <is>
          <t>fantasia, exclusive</t>
        </is>
      </c>
      <c r="H55" s="31" t="inlineStr">
        <is>
          <t>https://www.imdb.com/find/?q=Deep+Dark+2015</t>
        </is>
      </c>
      <c r="I55" s="32" t="inlineStr">
        <is>
          <t>A — Premium</t>
        </is>
      </c>
      <c r="J55" s="33" t="n">
        <v>2400</v>
      </c>
      <c r="K55" s="33">
        <f>J55*3</f>
        <v/>
      </c>
      <c r="L55" s="13" t="inlineStr">
        <is>
          <t>Exclusive to MENA</t>
        </is>
      </c>
    </row>
    <row r="56">
      <c r="A56" s="18" t="n">
        <v>45</v>
      </c>
      <c r="B56" s="18" t="inlineStr">
        <is>
          <t>Demon House</t>
        </is>
      </c>
      <c r="C56" s="18" t="inlineStr">
        <is>
          <t>2019</t>
        </is>
      </c>
      <c r="D56" s="18" t="inlineStr">
        <is>
          <t>Thriller, Mystery, Horror</t>
        </is>
      </c>
      <c r="E56" s="18" t="inlineStr">
        <is>
          <t>1 h 38 min</t>
        </is>
      </c>
      <c r="F56" s="18" t="inlineStr">
        <is>
          <t>EXCLUSIVE</t>
        </is>
      </c>
      <c r="G56" s="18" t="inlineStr">
        <is>
          <t>exclusive</t>
        </is>
      </c>
      <c r="H56" s="31" t="inlineStr">
        <is>
          <t>https://www.imdb.com/find/?q=Demon+House+2019</t>
        </is>
      </c>
      <c r="I56" s="32" t="inlineStr">
        <is>
          <t>A — Premium</t>
        </is>
      </c>
      <c r="J56" s="33" t="n">
        <v>2400</v>
      </c>
      <c r="K56" s="33">
        <f>J56*3</f>
        <v/>
      </c>
      <c r="L56" s="13" t="inlineStr">
        <is>
          <t>Monopoly moat: exclusive + recent</t>
        </is>
      </c>
    </row>
    <row r="57">
      <c r="A57" s="18" t="n">
        <v>46</v>
      </c>
      <c r="B57" s="18" t="inlineStr">
        <is>
          <t>Desolation</t>
        </is>
      </c>
      <c r="C57" s="18" t="inlineStr">
        <is>
          <t>2017</t>
        </is>
      </c>
      <c r="D57" s="18" t="inlineStr">
        <is>
          <t>Thriller</t>
        </is>
      </c>
      <c r="E57" s="18" t="inlineStr">
        <is>
          <t>1 h 31 min</t>
        </is>
      </c>
      <c r="F57" s="18" t="inlineStr">
        <is>
          <t>EXCLUSIVE</t>
        </is>
      </c>
      <c r="G57" s="18" t="inlineStr">
        <is>
          <t>crime, exclusive</t>
        </is>
      </c>
      <c r="H57" s="31" t="inlineStr">
        <is>
          <t>https://www.imdb.com/find/?q=Desolation+2017</t>
        </is>
      </c>
      <c r="I57" s="32" t="inlineStr">
        <is>
          <t>A — Premium</t>
        </is>
      </c>
      <c r="J57" s="33" t="n">
        <v>2400</v>
      </c>
      <c r="K57" s="33">
        <f>J57*3</f>
        <v/>
      </c>
      <c r="L57" s="13" t="inlineStr">
        <is>
          <t>Exclusive to MENA</t>
        </is>
      </c>
    </row>
    <row r="58">
      <c r="A58" s="18" t="n">
        <v>47</v>
      </c>
      <c r="B58" s="18" t="inlineStr">
        <is>
          <t>Do Not Reply</t>
        </is>
      </c>
      <c r="C58" s="18" t="inlineStr">
        <is>
          <t>2020</t>
        </is>
      </c>
      <c r="D58" s="18" t="inlineStr">
        <is>
          <t>Thriller, Horror</t>
        </is>
      </c>
      <c r="E58" s="18" t="inlineStr">
        <is>
          <t>1 h 35 min</t>
        </is>
      </c>
      <c r="F58" s="18" t="inlineStr">
        <is>
          <t>EXCLUSIVE</t>
        </is>
      </c>
      <c r="G58" s="18" t="inlineStr">
        <is>
          <t>terror, exclusive</t>
        </is>
      </c>
      <c r="H58" s="31" t="inlineStr">
        <is>
          <t>https://www.imdb.com/find/?q=Do+Not+Reply+2020</t>
        </is>
      </c>
      <c r="I58" s="32" t="inlineStr">
        <is>
          <t>A — Premium</t>
        </is>
      </c>
      <c r="J58" s="33" t="n">
        <v>2400</v>
      </c>
      <c r="K58" s="33">
        <f>J58*3</f>
        <v/>
      </c>
      <c r="L58" s="13" t="inlineStr">
        <is>
          <t>Monopoly moat: exclusive + recent</t>
        </is>
      </c>
    </row>
    <row r="59">
      <c r="A59" s="18" t="n">
        <v>48</v>
      </c>
      <c r="B59" s="18" t="inlineStr">
        <is>
          <t>Don't Look Now</t>
        </is>
      </c>
      <c r="C59" s="18" t="inlineStr">
        <is>
          <t>1973</t>
        </is>
      </c>
      <c r="D59" s="18" t="inlineStr">
        <is>
          <t>Mystery, Supernatural, Terror</t>
        </is>
      </c>
      <c r="E59" s="18" t="inlineStr">
        <is>
          <t>1 h 44 min</t>
        </is>
      </c>
      <c r="F59" s="18" t="inlineStr">
        <is>
          <t>Not on MENA SVOD</t>
        </is>
      </c>
      <c r="G59" s="18" t="inlineStr">
        <is>
          <t>sci-fi</t>
        </is>
      </c>
      <c r="H59" s="31" t="inlineStr">
        <is>
          <t>https://www.imdb.com/find/?q=Don%27t+Look+Now+1973</t>
        </is>
      </c>
      <c r="I59" t="inlineStr">
        <is>
          <t>D — Library</t>
        </is>
      </c>
      <c r="J59" s="33" t="n">
        <v>300</v>
      </c>
      <c r="K59" s="33">
        <f>J59*3</f>
        <v/>
      </c>
      <c r="L59" s="13" t="inlineStr"/>
    </row>
    <row r="60">
      <c r="A60" s="18" t="n">
        <v>49</v>
      </c>
      <c r="B60" s="18" t="inlineStr">
        <is>
          <t>Donnie Darko</t>
        </is>
      </c>
      <c r="C60" s="18" t="inlineStr">
        <is>
          <t>2001</t>
        </is>
      </c>
      <c r="D60" s="18" t="inlineStr">
        <is>
          <t>Sci-Fi, Mystery</t>
        </is>
      </c>
      <c r="E60" s="18" t="inlineStr">
        <is>
          <t>1 h 53 min</t>
        </is>
      </c>
      <c r="F60" s="18" t="inlineStr">
        <is>
          <t>OSN+</t>
        </is>
      </c>
      <c r="G60" s="18" t="inlineStr">
        <is>
          <t>sci-fi, exclusive</t>
        </is>
      </c>
      <c r="H60" s="31" t="inlineStr">
        <is>
          <t>https://www.imdb.com/find/?q=Donnie+Darko+2001</t>
        </is>
      </c>
      <c r="I60" t="inlineStr">
        <is>
          <t>D — Library</t>
        </is>
      </c>
      <c r="J60" s="33" t="n">
        <v>300</v>
      </c>
      <c r="K60" s="33">
        <f>J60*3</f>
        <v/>
      </c>
      <c r="L60" s="13" t="inlineStr"/>
    </row>
    <row r="61">
      <c r="A61" s="18" t="n">
        <v>50</v>
      </c>
      <c r="B61" s="18" t="inlineStr">
        <is>
          <t>Down Range</t>
        </is>
      </c>
      <c r="C61" s="18" t="inlineStr">
        <is>
          <t>2018</t>
        </is>
      </c>
      <c r="D61" s="18" t="inlineStr">
        <is>
          <t>Thriller, Action, Horror</t>
        </is>
      </c>
      <c r="E61" s="18" t="inlineStr">
        <is>
          <t>1 h 25 min</t>
        </is>
      </c>
      <c r="F61" s="18" t="inlineStr">
        <is>
          <t>EXCLUSIVE</t>
        </is>
      </c>
      <c r="G61" s="18" t="inlineStr">
        <is>
          <t>slasher, exclusive</t>
        </is>
      </c>
      <c r="H61" s="31" t="inlineStr">
        <is>
          <t>https://www.imdb.com/find/?q=Down+Range+2018</t>
        </is>
      </c>
      <c r="I61" s="32" t="inlineStr">
        <is>
          <t>A — Premium</t>
        </is>
      </c>
      <c r="J61" s="33" t="n">
        <v>2400</v>
      </c>
      <c r="K61" s="33">
        <f>J61*3</f>
        <v/>
      </c>
      <c r="L61" s="13" t="inlineStr">
        <is>
          <t>Exclusive to MENA</t>
        </is>
      </c>
    </row>
    <row r="62">
      <c r="A62" s="18" t="n">
        <v>51</v>
      </c>
      <c r="B62" s="18" t="inlineStr">
        <is>
          <t>Eaten Alive</t>
        </is>
      </c>
      <c r="C62" s="18" t="inlineStr">
        <is>
          <t>1977</t>
        </is>
      </c>
      <c r="D62" s="18" t="inlineStr">
        <is>
          <t>Thriller, Horror, 70's</t>
        </is>
      </c>
      <c r="E62" s="18" t="inlineStr">
        <is>
          <t>1 h 27 min</t>
        </is>
      </c>
      <c r="F62" s="18" t="inlineStr">
        <is>
          <t>Not on MENA SVOD</t>
        </is>
      </c>
      <c r="G62" s="18" t="inlineStr">
        <is>
          <t>terror</t>
        </is>
      </c>
      <c r="H62" s="31" t="inlineStr">
        <is>
          <t>https://www.imdb.com/find/?q=Eaten+Alive+1977</t>
        </is>
      </c>
      <c r="I62" s="35" t="inlineStr">
        <is>
          <t>C — Catalog</t>
        </is>
      </c>
      <c r="J62" s="33" t="n">
        <v>600</v>
      </c>
      <c r="K62" s="33">
        <f>J62*3</f>
        <v/>
      </c>
      <c r="L62" s="13" t="inlineStr"/>
    </row>
    <row r="63">
      <c r="A63" s="18" t="n">
        <v>52</v>
      </c>
      <c r="B63" s="18" t="inlineStr">
        <is>
          <t>Emperor</t>
        </is>
      </c>
      <c r="C63" s="18" t="inlineStr">
        <is>
          <t>2020</t>
        </is>
      </c>
      <c r="D63" s="18" t="inlineStr">
        <is>
          <t>Action</t>
        </is>
      </c>
      <c r="E63" s="18" t="inlineStr">
        <is>
          <t>1 h 38 min</t>
        </is>
      </c>
      <c r="F63" s="18" t="inlineStr">
        <is>
          <t>Not on MENA SVOD</t>
        </is>
      </c>
      <c r="G63" s="18" t="inlineStr">
        <is>
          <t>crime</t>
        </is>
      </c>
      <c r="H63" s="31" t="inlineStr">
        <is>
          <t>https://www.imdb.com/find/?q=Emperor+2020</t>
        </is>
      </c>
      <c r="I63" s="34" t="inlineStr">
        <is>
          <t>B — Core</t>
        </is>
      </c>
      <c r="J63" s="33" t="n">
        <v>1200</v>
      </c>
      <c r="K63" s="33">
        <f>J63*3</f>
        <v/>
      </c>
      <c r="L63" s="13" t="inlineStr">
        <is>
          <t>Recent release</t>
        </is>
      </c>
    </row>
    <row r="64">
      <c r="A64" s="18" t="n">
        <v>53</v>
      </c>
      <c r="B64" s="18" t="inlineStr">
        <is>
          <t>Escape From New York</t>
        </is>
      </c>
      <c r="C64" s="18" t="inlineStr"/>
      <c r="D64" s="18" t="inlineStr">
        <is>
          <t>Thriller</t>
        </is>
      </c>
      <c r="E64" s="18" t="inlineStr">
        <is>
          <t>1 h 39 min</t>
        </is>
      </c>
      <c r="F64" s="18" t="inlineStr">
        <is>
          <t>Not on MENA SVOD</t>
        </is>
      </c>
      <c r="G64" s="18" t="inlineStr">
        <is>
          <t>sci-fi</t>
        </is>
      </c>
      <c r="H64" s="31" t="inlineStr">
        <is>
          <t>https://www.imdb.com/find/?q=Escape+From+New+York+</t>
        </is>
      </c>
      <c r="I64" s="35" t="inlineStr">
        <is>
          <t>C — Catalog</t>
        </is>
      </c>
      <c r="J64" s="33" t="n">
        <v>600</v>
      </c>
      <c r="K64" s="33">
        <f>J64*3</f>
        <v/>
      </c>
      <c r="L64" s="13" t="inlineStr"/>
    </row>
    <row r="65">
      <c r="A65" s="18" t="n">
        <v>54</v>
      </c>
      <c r="B65" s="18" t="inlineStr">
        <is>
          <t>Evil Dead II</t>
        </is>
      </c>
      <c r="C65" s="18" t="inlineStr">
        <is>
          <t>1987</t>
        </is>
      </c>
      <c r="D65" s="18" t="inlineStr">
        <is>
          <t>Comedy, Supernatural, Terror</t>
        </is>
      </c>
      <c r="E65" s="18" t="inlineStr">
        <is>
          <t>1 h 24 min</t>
        </is>
      </c>
      <c r="F65" s="18" t="inlineStr">
        <is>
          <t>Not on MENA SVOD</t>
        </is>
      </c>
      <c r="G65" s="18" t="inlineStr">
        <is>
          <t>fantasia</t>
        </is>
      </c>
      <c r="H65" s="31" t="inlineStr">
        <is>
          <t>https://www.imdb.com/find/?q=Evil+Dead+II+1987</t>
        </is>
      </c>
      <c r="I65" t="inlineStr">
        <is>
          <t>D — Library</t>
        </is>
      </c>
      <c r="J65" s="33" t="n">
        <v>300</v>
      </c>
      <c r="K65" s="33">
        <f>J65*3</f>
        <v/>
      </c>
      <c r="L65" s="13" t="inlineStr"/>
    </row>
    <row r="66">
      <c r="A66" s="18" t="n">
        <v>55</v>
      </c>
      <c r="B66" s="18" t="inlineStr">
        <is>
          <t>Excision</t>
        </is>
      </c>
      <c r="C66" s="18" t="inlineStr">
        <is>
          <t>2012</t>
        </is>
      </c>
      <c r="D66" s="18" t="inlineStr">
        <is>
          <t>Comedy, Horror</t>
        </is>
      </c>
      <c r="E66" s="18" t="inlineStr">
        <is>
          <t>1 h 20 min</t>
        </is>
      </c>
      <c r="F66" s="18" t="inlineStr">
        <is>
          <t>EXCLUSIVE</t>
        </is>
      </c>
      <c r="G66" s="18" t="inlineStr">
        <is>
          <t>exclusive, midnight-movies</t>
        </is>
      </c>
      <c r="H66" s="31" t="inlineStr">
        <is>
          <t>https://www.imdb.com/find/?q=Excision+2012</t>
        </is>
      </c>
      <c r="I66" s="32" t="inlineStr">
        <is>
          <t>A — Premium</t>
        </is>
      </c>
      <c r="J66" s="33" t="n">
        <v>2400</v>
      </c>
      <c r="K66" s="33">
        <f>J66*3</f>
        <v/>
      </c>
      <c r="L66" s="13" t="inlineStr">
        <is>
          <t>Exclusive to MENA</t>
        </is>
      </c>
    </row>
    <row r="67">
      <c r="A67" s="18" t="n">
        <v>56</v>
      </c>
      <c r="B67" s="18" t="inlineStr">
        <is>
          <t>Farm House</t>
        </is>
      </c>
      <c r="C67" s="18" t="inlineStr">
        <is>
          <t>2008</t>
        </is>
      </c>
      <c r="D67" s="18" t="inlineStr">
        <is>
          <t>Thriller, Horror</t>
        </is>
      </c>
      <c r="E67" s="18" t="inlineStr">
        <is>
          <t>1 h 31 min</t>
        </is>
      </c>
      <c r="F67" s="18" t="inlineStr">
        <is>
          <t>Not on MENA SVOD</t>
        </is>
      </c>
      <c r="G67" s="18" t="inlineStr">
        <is>
          <t>terror</t>
        </is>
      </c>
      <c r="H67" s="31" t="inlineStr">
        <is>
          <t>https://www.imdb.com/find/?q=Farm+House+2008</t>
        </is>
      </c>
      <c r="I67" s="35" t="inlineStr">
        <is>
          <t>C — Catalog</t>
        </is>
      </c>
      <c r="J67" s="33" t="n">
        <v>600</v>
      </c>
      <c r="K67" s="33">
        <f>J67*3</f>
        <v/>
      </c>
      <c r="L67" s="13" t="inlineStr"/>
    </row>
    <row r="68">
      <c r="A68" s="18" t="n">
        <v>57</v>
      </c>
      <c r="B68" s="18" t="inlineStr">
        <is>
          <t>Fear Below</t>
        </is>
      </c>
      <c r="C68" s="18" t="inlineStr"/>
      <c r="D68" s="18" t="inlineStr">
        <is>
          <t>Thriller</t>
        </is>
      </c>
      <c r="E68" s="18" t="inlineStr">
        <is>
          <t>1 h 26 min</t>
        </is>
      </c>
      <c r="F68" s="18" t="inlineStr">
        <is>
          <t>Not on MENA SVOD</t>
        </is>
      </c>
      <c r="G68" s="18" t="inlineStr">
        <is>
          <t>terror</t>
        </is>
      </c>
      <c r="H68" s="31" t="inlineStr">
        <is>
          <t>https://www.imdb.com/find/?q=Fear+Below+</t>
        </is>
      </c>
      <c r="I68" s="35" t="inlineStr">
        <is>
          <t>C — Catalog</t>
        </is>
      </c>
      <c r="J68" s="33" t="n">
        <v>600</v>
      </c>
      <c r="K68" s="33">
        <f>J68*3</f>
        <v/>
      </c>
      <c r="L68" s="13" t="inlineStr"/>
    </row>
    <row r="69">
      <c r="A69" s="18" t="n">
        <v>58</v>
      </c>
      <c r="B69" s="18" t="inlineStr">
        <is>
          <t>Fear Clinic</t>
        </is>
      </c>
      <c r="C69" s="18" t="inlineStr">
        <is>
          <t>2015</t>
        </is>
      </c>
      <c r="D69" s="18" t="inlineStr">
        <is>
          <t>Horror</t>
        </is>
      </c>
      <c r="E69" s="18" t="inlineStr">
        <is>
          <t>1 h 31 min</t>
        </is>
      </c>
      <c r="F69" s="18" t="inlineStr">
        <is>
          <t>EXCLUSIVE</t>
        </is>
      </c>
      <c r="G69" s="18" t="inlineStr">
        <is>
          <t>terror, exclusive</t>
        </is>
      </c>
      <c r="H69" s="31" t="inlineStr">
        <is>
          <t>https://www.imdb.com/find/?q=Fear+Clinic+2015</t>
        </is>
      </c>
      <c r="I69" s="32" t="inlineStr">
        <is>
          <t>A — Premium</t>
        </is>
      </c>
      <c r="J69" s="33" t="n">
        <v>2400</v>
      </c>
      <c r="K69" s="33">
        <f>J69*3</f>
        <v/>
      </c>
      <c r="L69" s="13" t="inlineStr">
        <is>
          <t>Exclusive to MENA</t>
        </is>
      </c>
    </row>
    <row r="70">
      <c r="A70" s="18" t="n">
        <v>59</v>
      </c>
      <c r="B70" s="18" t="inlineStr">
        <is>
          <t>Feedback</t>
        </is>
      </c>
      <c r="C70" s="18" t="inlineStr">
        <is>
          <t>2019</t>
        </is>
      </c>
      <c r="D70" s="18" t="inlineStr">
        <is>
          <t>Thriller, Action, Adventure, Horror</t>
        </is>
      </c>
      <c r="E70" s="18" t="inlineStr">
        <is>
          <t>1 h 37 min</t>
        </is>
      </c>
      <c r="F70" s="18" t="inlineStr">
        <is>
          <t>EXCLUSIVE</t>
        </is>
      </c>
      <c r="G70" s="18" t="inlineStr">
        <is>
          <t>crime, exclusive</t>
        </is>
      </c>
      <c r="H70" s="31" t="inlineStr">
        <is>
          <t>https://www.imdb.com/find/?q=Feedback+2019</t>
        </is>
      </c>
      <c r="I70" s="32" t="inlineStr">
        <is>
          <t>A — Premium</t>
        </is>
      </c>
      <c r="J70" s="33" t="n">
        <v>2400</v>
      </c>
      <c r="K70" s="33">
        <f>J70*3</f>
        <v/>
      </c>
      <c r="L70" s="13" t="inlineStr">
        <is>
          <t>Monopoly moat: exclusive + recent</t>
        </is>
      </c>
    </row>
    <row r="71">
      <c r="A71" s="18" t="n">
        <v>60</v>
      </c>
      <c r="B71" s="18" t="inlineStr">
        <is>
          <t>Fog</t>
        </is>
      </c>
      <c r="C71" s="18" t="inlineStr">
        <is>
          <t>1980</t>
        </is>
      </c>
      <c r="D71" s="18" t="inlineStr">
        <is>
          <t>Thriller, Ghost, Supernatural, Terror</t>
        </is>
      </c>
      <c r="E71" s="18" t="inlineStr">
        <is>
          <t>1 h 29 min</t>
        </is>
      </c>
      <c r="F71" s="18" t="inlineStr">
        <is>
          <t>Not on MENA SVOD</t>
        </is>
      </c>
      <c r="G71" s="18" t="inlineStr">
        <is>
          <t>fantasia</t>
        </is>
      </c>
      <c r="H71" s="31" t="inlineStr">
        <is>
          <t>https://www.imdb.com/find/?q=Fog+1980</t>
        </is>
      </c>
      <c r="I71" s="35" t="inlineStr">
        <is>
          <t>C — Catalog</t>
        </is>
      </c>
      <c r="J71" s="33" t="n">
        <v>600</v>
      </c>
      <c r="K71" s="33">
        <f>J71*3</f>
        <v/>
      </c>
      <c r="L71" s="13" t="inlineStr"/>
    </row>
    <row r="72">
      <c r="A72" s="18" t="n">
        <v>61</v>
      </c>
      <c r="B72" s="18" t="inlineStr">
        <is>
          <t>Followed</t>
        </is>
      </c>
      <c r="C72" s="18" t="inlineStr">
        <is>
          <t>2020</t>
        </is>
      </c>
      <c r="D72" s="18" t="inlineStr">
        <is>
          <t>Thriller, Mystery, Horror</t>
        </is>
      </c>
      <c r="E72" s="18" t="inlineStr">
        <is>
          <t>1 h 38 min</t>
        </is>
      </c>
      <c r="F72" s="18" t="inlineStr">
        <is>
          <t>EXCLUSIVE</t>
        </is>
      </c>
      <c r="G72" s="18" t="inlineStr">
        <is>
          <t>exclusive</t>
        </is>
      </c>
      <c r="H72" s="31" t="inlineStr">
        <is>
          <t>https://www.imdb.com/find/?q=Followed+2020</t>
        </is>
      </c>
      <c r="I72" s="32" t="inlineStr">
        <is>
          <t>A — Premium</t>
        </is>
      </c>
      <c r="J72" s="33" t="n">
        <v>2400</v>
      </c>
      <c r="K72" s="33">
        <f>J72*3</f>
        <v/>
      </c>
      <c r="L72" s="13" t="inlineStr">
        <is>
          <t>Monopoly moat: exclusive + recent</t>
        </is>
      </c>
    </row>
    <row r="73">
      <c r="A73" s="18" t="n">
        <v>62</v>
      </c>
      <c r="B73" s="18" t="inlineStr">
        <is>
          <t>Frank And Penelope</t>
        </is>
      </c>
      <c r="C73" s="18" t="inlineStr">
        <is>
          <t>2022</t>
        </is>
      </c>
      <c r="D73" s="18" t="inlineStr">
        <is>
          <t>Thriller, Horror</t>
        </is>
      </c>
      <c r="E73" s="18" t="inlineStr">
        <is>
          <t>1 h 46 min</t>
        </is>
      </c>
      <c r="F73" s="18" t="inlineStr">
        <is>
          <t>Not on MENA SVOD</t>
        </is>
      </c>
      <c r="G73" s="18" t="inlineStr">
        <is>
          <t>terror</t>
        </is>
      </c>
      <c r="H73" s="31" t="inlineStr">
        <is>
          <t>https://www.imdb.com/find/?q=Frank+And+Penelope+2022</t>
        </is>
      </c>
      <c r="I73" s="34" t="inlineStr">
        <is>
          <t>B — Core</t>
        </is>
      </c>
      <c r="J73" s="33" t="n">
        <v>1200</v>
      </c>
      <c r="K73" s="33">
        <f>J73*3</f>
        <v/>
      </c>
      <c r="L73" s="13" t="inlineStr">
        <is>
          <t>Recent release</t>
        </is>
      </c>
    </row>
    <row r="74">
      <c r="A74" s="18" t="n">
        <v>63</v>
      </c>
      <c r="B74" s="18" t="inlineStr">
        <is>
          <t>Frankenstein Vs Mummy</t>
        </is>
      </c>
      <c r="C74" s="18" t="inlineStr">
        <is>
          <t>2015</t>
        </is>
      </c>
      <c r="D74" s="18" t="inlineStr">
        <is>
          <t>Horror</t>
        </is>
      </c>
      <c r="E74" s="18" t="inlineStr">
        <is>
          <t>1 h 50 min</t>
        </is>
      </c>
      <c r="F74" s="18" t="inlineStr">
        <is>
          <t>Not on MENA SVOD</t>
        </is>
      </c>
      <c r="G74" s="18" t="inlineStr">
        <is>
          <t>sci-fi</t>
        </is>
      </c>
      <c r="H74" s="31" t="inlineStr">
        <is>
          <t>https://www.imdb.com/find/?q=Frankenstein+Vs+Mummy+2015</t>
        </is>
      </c>
      <c r="I74" s="35" t="inlineStr">
        <is>
          <t>C — Catalog</t>
        </is>
      </c>
      <c r="J74" s="33" t="n">
        <v>600</v>
      </c>
      <c r="K74" s="33">
        <f>J74*3</f>
        <v/>
      </c>
      <c r="L74" s="13" t="inlineStr"/>
    </row>
    <row r="75">
      <c r="A75" s="18" t="n">
        <v>64</v>
      </c>
      <c r="B75" s="18" t="inlineStr">
        <is>
          <t>Frankenstein’s Army</t>
        </is>
      </c>
      <c r="C75" s="18" t="inlineStr">
        <is>
          <t>2013</t>
        </is>
      </c>
      <c r="D75" s="18" t="inlineStr">
        <is>
          <t>Thriller, Action, Sci-Fi, Horror, war</t>
        </is>
      </c>
      <c r="E75" s="18" t="inlineStr">
        <is>
          <t>1 h 24 min</t>
        </is>
      </c>
      <c r="F75" s="18" t="inlineStr">
        <is>
          <t>Not on MENA SVOD</t>
        </is>
      </c>
      <c r="G75" s="18" t="inlineStr">
        <is>
          <t>sci-fi</t>
        </is>
      </c>
      <c r="H75" s="31" t="inlineStr">
        <is>
          <t>https://www.imdb.com/find/?q=Frankenstein%E2%80%99s+Army+2013</t>
        </is>
      </c>
      <c r="I75" s="35" t="inlineStr">
        <is>
          <t>C — Catalog</t>
        </is>
      </c>
      <c r="J75" s="33" t="n">
        <v>600</v>
      </c>
      <c r="K75" s="33">
        <f>J75*3</f>
        <v/>
      </c>
      <c r="L75" s="13" t="inlineStr"/>
    </row>
    <row r="76">
      <c r="A76" s="18" t="n">
        <v>65</v>
      </c>
      <c r="B76" s="18" t="inlineStr">
        <is>
          <t>Fresh Meat</t>
        </is>
      </c>
      <c r="C76" s="18" t="inlineStr">
        <is>
          <t>2012</t>
        </is>
      </c>
      <c r="D76" s="18" t="inlineStr">
        <is>
          <t>Comedy, Horror</t>
        </is>
      </c>
      <c r="E76" s="18" t="inlineStr">
        <is>
          <t>1 h 20 min</t>
        </is>
      </c>
      <c r="F76" s="18" t="inlineStr">
        <is>
          <t>EXCLUSIVE</t>
        </is>
      </c>
      <c r="G76" s="18" t="inlineStr">
        <is>
          <t>crime, exclusive</t>
        </is>
      </c>
      <c r="H76" s="31" t="inlineStr">
        <is>
          <t>https://www.imdb.com/find/?q=Fresh+Meat+2012</t>
        </is>
      </c>
      <c r="I76" s="32" t="inlineStr">
        <is>
          <t>A — Premium</t>
        </is>
      </c>
      <c r="J76" s="33" t="n">
        <v>2400</v>
      </c>
      <c r="K76" s="33">
        <f>J76*3</f>
        <v/>
      </c>
      <c r="L76" s="13" t="inlineStr">
        <is>
          <t>Exclusive to MENA</t>
        </is>
      </c>
    </row>
    <row r="77">
      <c r="A77" s="18" t="n">
        <v>66</v>
      </c>
      <c r="B77" s="18" t="inlineStr">
        <is>
          <t>From The Dark</t>
        </is>
      </c>
      <c r="C77" s="18" t="inlineStr">
        <is>
          <t>2015</t>
        </is>
      </c>
      <c r="D77" s="18" t="inlineStr">
        <is>
          <t>Thriller, Horror</t>
        </is>
      </c>
      <c r="E77" s="18" t="inlineStr">
        <is>
          <t>1 h 25 min</t>
        </is>
      </c>
      <c r="F77" s="18" t="inlineStr">
        <is>
          <t>EXCLUSIVE</t>
        </is>
      </c>
      <c r="G77" s="18" t="inlineStr">
        <is>
          <t>fantasia, exclusive</t>
        </is>
      </c>
      <c r="H77" s="31" t="inlineStr">
        <is>
          <t>https://www.imdb.com/find/?q=From+The+Dark+2015</t>
        </is>
      </c>
      <c r="I77" s="32" t="inlineStr">
        <is>
          <t>A — Premium</t>
        </is>
      </c>
      <c r="J77" s="33" t="n">
        <v>2400</v>
      </c>
      <c r="K77" s="33">
        <f>J77*3</f>
        <v/>
      </c>
      <c r="L77" s="13" t="inlineStr">
        <is>
          <t>Exclusive to MENA</t>
        </is>
      </c>
    </row>
    <row r="78">
      <c r="A78" s="18" t="n">
        <v>67</v>
      </c>
      <c r="B78" s="18" t="inlineStr">
        <is>
          <t>Gallowwalkers</t>
        </is>
      </c>
      <c r="C78" s="18" t="inlineStr">
        <is>
          <t>2014</t>
        </is>
      </c>
      <c r="D78" s="18" t="inlineStr">
        <is>
          <t>Thriller, Action, Adventure, Fantasy, Horror, Western</t>
        </is>
      </c>
      <c r="E78" s="18" t="inlineStr">
        <is>
          <t>1 h 28 min</t>
        </is>
      </c>
      <c r="F78" s="18" t="inlineStr">
        <is>
          <t>EXCLUSIVE</t>
        </is>
      </c>
      <c r="G78" s="18" t="inlineStr">
        <is>
          <t>slasher, exclusive</t>
        </is>
      </c>
      <c r="H78" s="31" t="inlineStr">
        <is>
          <t>https://www.imdb.com/find/?q=Gallowwalkers+2014</t>
        </is>
      </c>
      <c r="I78" s="32" t="inlineStr">
        <is>
          <t>A — Premium</t>
        </is>
      </c>
      <c r="J78" s="33" t="n">
        <v>2400</v>
      </c>
      <c r="K78" s="33">
        <f>J78*3</f>
        <v/>
      </c>
      <c r="L78" s="13" t="inlineStr">
        <is>
          <t>Exclusive to MENA</t>
        </is>
      </c>
    </row>
    <row r="79">
      <c r="A79" s="18" t="n">
        <v>68</v>
      </c>
      <c r="B79" s="18" t="inlineStr">
        <is>
          <t>Gamer</t>
        </is>
      </c>
      <c r="C79" s="18" t="inlineStr">
        <is>
          <t>2009</t>
        </is>
      </c>
      <c r="D79" s="18" t="inlineStr">
        <is>
          <t>Thriller, Action, Sci-Fi</t>
        </is>
      </c>
      <c r="E79" s="18" t="inlineStr">
        <is>
          <t>1 h 30 min</t>
        </is>
      </c>
      <c r="F79" s="18" t="inlineStr">
        <is>
          <t>Not on MENA SVOD</t>
        </is>
      </c>
      <c r="G79" s="18" t="inlineStr">
        <is>
          <t>sci-fi</t>
        </is>
      </c>
      <c r="H79" s="31" t="inlineStr">
        <is>
          <t>https://www.imdb.com/find/?q=Gamer+2009</t>
        </is>
      </c>
      <c r="I79" s="35" t="inlineStr">
        <is>
          <t>C — Catalog</t>
        </is>
      </c>
      <c r="J79" s="33" t="n">
        <v>600</v>
      </c>
      <c r="K79" s="33">
        <f>J79*3</f>
        <v/>
      </c>
      <c r="L79" s="13" t="inlineStr"/>
    </row>
    <row r="80">
      <c r="A80" s="18" t="n">
        <v>69</v>
      </c>
      <c r="B80" s="18" t="inlineStr">
        <is>
          <t>Gangs Of Brooklyn</t>
        </is>
      </c>
      <c r="C80" s="18" t="inlineStr">
        <is>
          <t>2012</t>
        </is>
      </c>
      <c r="D80" s="18" t="inlineStr">
        <is>
          <t>Action, Crime</t>
        </is>
      </c>
      <c r="E80" s="18" t="inlineStr">
        <is>
          <t>1 h 27 min</t>
        </is>
      </c>
      <c r="F80" s="18" t="inlineStr">
        <is>
          <t>Not on MENA SVOD</t>
        </is>
      </c>
      <c r="G80" s="18" t="inlineStr">
        <is>
          <t>crime</t>
        </is>
      </c>
      <c r="H80" s="31" t="inlineStr">
        <is>
          <t>https://www.imdb.com/find/?q=Gangs+Of+Brooklyn+2012</t>
        </is>
      </c>
      <c r="I80" t="inlineStr">
        <is>
          <t>D — Library</t>
        </is>
      </c>
      <c r="J80" s="33" t="n">
        <v>300</v>
      </c>
      <c r="K80" s="33">
        <f>J80*3</f>
        <v/>
      </c>
      <c r="L80" s="13" t="inlineStr"/>
    </row>
    <row r="81">
      <c r="A81" s="18" t="n">
        <v>70</v>
      </c>
      <c r="B81" s="18" t="inlineStr">
        <is>
          <t>Gatlopp Hell Of A Game</t>
        </is>
      </c>
      <c r="C81" s="18" t="inlineStr">
        <is>
          <t>2022</t>
        </is>
      </c>
      <c r="D81" s="18" t="inlineStr">
        <is>
          <t>Comedy, Drama, Horror</t>
        </is>
      </c>
      <c r="E81" s="18" t="inlineStr">
        <is>
          <t>1 h 20 min</t>
        </is>
      </c>
      <c r="F81" s="18" t="inlineStr">
        <is>
          <t>EXCLUSIVE</t>
        </is>
      </c>
      <c r="G81" s="18" t="inlineStr">
        <is>
          <t>fantasia, exclusive</t>
        </is>
      </c>
      <c r="H81" s="31" t="inlineStr">
        <is>
          <t>https://www.imdb.com/find/?q=Gatlopp+Hell+Of+A+Game+2022</t>
        </is>
      </c>
      <c r="I81" s="32" t="inlineStr">
        <is>
          <t>A — Premium</t>
        </is>
      </c>
      <c r="J81" s="33" t="n">
        <v>2400</v>
      </c>
      <c r="K81" s="33">
        <f>J81*3</f>
        <v/>
      </c>
      <c r="L81" s="13" t="inlineStr">
        <is>
          <t>Monopoly moat: exclusive + recent</t>
        </is>
      </c>
    </row>
    <row r="82">
      <c r="A82" s="18" t="n">
        <v>71</v>
      </c>
      <c r="B82" s="18" t="inlineStr">
        <is>
          <t>Ghost of Goodnight Lane</t>
        </is>
      </c>
      <c r="C82" s="18" t="inlineStr">
        <is>
          <t>2014</t>
        </is>
      </c>
      <c r="D82" s="18" t="inlineStr">
        <is>
          <t>Comedy, Horror</t>
        </is>
      </c>
      <c r="E82" s="18" t="inlineStr">
        <is>
          <t>1 h 30 min</t>
        </is>
      </c>
      <c r="F82" s="18" t="inlineStr">
        <is>
          <t>EXCLUSIVE</t>
        </is>
      </c>
      <c r="G82" s="18" t="inlineStr">
        <is>
          <t>crime, exclusive</t>
        </is>
      </c>
      <c r="H82" s="31" t="inlineStr">
        <is>
          <t>https://www.imdb.com/find/?q=Ghost+of+Goodnight+Lane+2014</t>
        </is>
      </c>
      <c r="I82" s="32" t="inlineStr">
        <is>
          <t>A — Premium</t>
        </is>
      </c>
      <c r="J82" s="33" t="n">
        <v>2400</v>
      </c>
      <c r="K82" s="33">
        <f>J82*3</f>
        <v/>
      </c>
      <c r="L82" s="13" t="inlineStr">
        <is>
          <t>Exclusive to MENA</t>
        </is>
      </c>
    </row>
    <row r="83">
      <c r="A83" s="18" t="n">
        <v>72</v>
      </c>
      <c r="B83" s="18" t="inlineStr">
        <is>
          <t>Ghoster</t>
        </is>
      </c>
      <c r="C83" s="18" t="inlineStr">
        <is>
          <t>2022</t>
        </is>
      </c>
      <c r="D83" s="18" t="inlineStr">
        <is>
          <t>Fantasy</t>
        </is>
      </c>
      <c r="E83" s="18" t="inlineStr">
        <is>
          <t>1 h 30 min</t>
        </is>
      </c>
      <c r="F83" s="18" t="inlineStr">
        <is>
          <t>Not on MENA SVOD</t>
        </is>
      </c>
      <c r="G83" s="18" t="inlineStr">
        <is>
          <t>fantasia, young-audiences</t>
        </is>
      </c>
      <c r="H83" s="31" t="inlineStr">
        <is>
          <t>https://www.imdb.com/find/?q=Ghoster+2022</t>
        </is>
      </c>
      <c r="I83" s="34" t="inlineStr">
        <is>
          <t>B — Core</t>
        </is>
      </c>
      <c r="J83" s="33" t="n">
        <v>1200</v>
      </c>
      <c r="K83" s="33">
        <f>J83*3</f>
        <v/>
      </c>
      <c r="L83" s="13" t="inlineStr">
        <is>
          <t>Recent release</t>
        </is>
      </c>
    </row>
    <row r="84">
      <c r="A84" s="18" t="n">
        <v>73</v>
      </c>
      <c r="B84" s="18" t="inlineStr">
        <is>
          <t>Girl At The Window</t>
        </is>
      </c>
      <c r="C84" s="18" t="inlineStr">
        <is>
          <t>2022</t>
        </is>
      </c>
      <c r="D84" s="18" t="inlineStr">
        <is>
          <t>Thriller, Mystery, Horror</t>
        </is>
      </c>
      <c r="E84" s="18" t="inlineStr">
        <is>
          <t>1 h 25 min</t>
        </is>
      </c>
      <c r="F84" s="18" t="inlineStr">
        <is>
          <t>Not on MENA SVOD</t>
        </is>
      </c>
      <c r="G84" s="18" t="inlineStr">
        <is>
          <t>terror</t>
        </is>
      </c>
      <c r="H84" s="31" t="inlineStr">
        <is>
          <t>https://www.imdb.com/find/?q=Girl+At+The+Window+2022</t>
        </is>
      </c>
      <c r="I84" s="34" t="inlineStr">
        <is>
          <t>B — Core</t>
        </is>
      </c>
      <c r="J84" s="33" t="n">
        <v>1200</v>
      </c>
      <c r="K84" s="33">
        <f>J84*3</f>
        <v/>
      </c>
      <c r="L84" s="13" t="inlineStr">
        <is>
          <t>Recent release</t>
        </is>
      </c>
    </row>
    <row r="85">
      <c r="A85" s="18" t="n">
        <v>74</v>
      </c>
      <c r="B85" s="18" t="inlineStr">
        <is>
          <t>Girl on the Third Floor</t>
        </is>
      </c>
      <c r="C85" s="18" t="inlineStr">
        <is>
          <t>2019</t>
        </is>
      </c>
      <c r="D85" s="18" t="inlineStr">
        <is>
          <t>Fantasy, Mystery, Horror, Ghost, Supernatural</t>
        </is>
      </c>
      <c r="E85" s="18" t="inlineStr">
        <is>
          <t>1 h 40 min</t>
        </is>
      </c>
      <c r="F85" s="18" t="inlineStr">
        <is>
          <t>Not on MENA SVOD</t>
        </is>
      </c>
      <c r="G85" s="18" t="inlineStr">
        <is>
          <t>sci-fi</t>
        </is>
      </c>
      <c r="H85" s="31" t="inlineStr">
        <is>
          <t>https://www.imdb.com/find/?q=Girl+on+the+Third+Floor+2019</t>
        </is>
      </c>
      <c r="I85" s="34" t="inlineStr">
        <is>
          <t>B — Core</t>
        </is>
      </c>
      <c r="J85" s="33" t="n">
        <v>1200</v>
      </c>
      <c r="K85" s="33">
        <f>J85*3</f>
        <v/>
      </c>
      <c r="L85" s="13" t="inlineStr">
        <is>
          <t>Recent release</t>
        </is>
      </c>
    </row>
    <row r="86">
      <c r="A86" s="18" t="n">
        <v>75</v>
      </c>
      <c r="B86" s="18" t="inlineStr">
        <is>
          <t>Grand Isle</t>
        </is>
      </c>
      <c r="C86" s="18" t="inlineStr">
        <is>
          <t>2020</t>
        </is>
      </c>
      <c r="D86" s="18" t="inlineStr">
        <is>
          <t>Thriller, Crime, Mystery</t>
        </is>
      </c>
      <c r="E86" s="18" t="inlineStr">
        <is>
          <t>1 h 39 min</t>
        </is>
      </c>
      <c r="F86" s="18" t="inlineStr">
        <is>
          <t>EXCLUSIVE</t>
        </is>
      </c>
      <c r="G86" s="18" t="inlineStr">
        <is>
          <t>crime, exclusive</t>
        </is>
      </c>
      <c r="H86" s="31" t="inlineStr">
        <is>
          <t>https://www.imdb.com/find/?q=Grand+Isle+2020</t>
        </is>
      </c>
      <c r="I86" s="32" t="inlineStr">
        <is>
          <t>A — Premium</t>
        </is>
      </c>
      <c r="J86" s="33" t="n">
        <v>2400</v>
      </c>
      <c r="K86" s="33">
        <f>J86*3</f>
        <v/>
      </c>
      <c r="L86" s="13" t="inlineStr">
        <is>
          <t>Monopoly moat: exclusive + recent</t>
        </is>
      </c>
    </row>
    <row r="87">
      <c r="A87" s="18" t="n">
        <v>76</v>
      </c>
      <c r="B87" s="18" t="inlineStr">
        <is>
          <t>Grindstone Road</t>
        </is>
      </c>
      <c r="C87" s="18" t="inlineStr">
        <is>
          <t>2008</t>
        </is>
      </c>
      <c r="D87" s="18" t="inlineStr">
        <is>
          <t>Thriller, Mystery, Horror</t>
        </is>
      </c>
      <c r="E87" s="18" t="inlineStr">
        <is>
          <t>1 h 33 min</t>
        </is>
      </c>
      <c r="F87" s="18" t="inlineStr">
        <is>
          <t>EXCLUSIVE</t>
        </is>
      </c>
      <c r="G87" s="18" t="inlineStr">
        <is>
          <t>fantasia, exclusive</t>
        </is>
      </c>
      <c r="H87" s="31" t="inlineStr">
        <is>
          <t>https://www.imdb.com/find/?q=Grindstone+Road+2008</t>
        </is>
      </c>
      <c r="I87" s="32" t="inlineStr">
        <is>
          <t>A — Premium</t>
        </is>
      </c>
      <c r="J87" s="33" t="n">
        <v>2400</v>
      </c>
      <c r="K87" s="33">
        <f>J87*3</f>
        <v/>
      </c>
      <c r="L87" s="13" t="inlineStr">
        <is>
          <t>Exclusive to MENA</t>
        </is>
      </c>
    </row>
    <row r="88">
      <c r="A88" s="18" t="n">
        <v>77</v>
      </c>
      <c r="B88" s="18" t="inlineStr">
        <is>
          <t>Halloween Party</t>
        </is>
      </c>
      <c r="C88" s="18" t="inlineStr">
        <is>
          <t>2020</t>
        </is>
      </c>
      <c r="D88" s="18" t="inlineStr">
        <is>
          <t>Horror</t>
        </is>
      </c>
      <c r="E88" s="18" t="inlineStr">
        <is>
          <t>1 h 32 min</t>
        </is>
      </c>
      <c r="F88" s="18" t="inlineStr">
        <is>
          <t>Not on MENA SVOD</t>
        </is>
      </c>
      <c r="G88" s="18" t="inlineStr">
        <is>
          <t>terror, exclusive</t>
        </is>
      </c>
      <c r="H88" s="31" t="inlineStr">
        <is>
          <t>https://www.imdb.com/find/?q=Halloween+Party+2020</t>
        </is>
      </c>
      <c r="I88" s="34" t="inlineStr">
        <is>
          <t>B — Core</t>
        </is>
      </c>
      <c r="J88" s="33" t="n">
        <v>1200</v>
      </c>
      <c r="K88" s="33">
        <f>J88*3</f>
        <v/>
      </c>
      <c r="L88" s="13" t="inlineStr">
        <is>
          <t>Recent release</t>
        </is>
      </c>
    </row>
    <row r="89">
      <c r="A89" s="18" t="n">
        <v>78</v>
      </c>
      <c r="B89" s="18" t="inlineStr">
        <is>
          <t>Hatchet 2</t>
        </is>
      </c>
      <c r="C89" s="18" t="inlineStr"/>
      <c r="D89" s="18" t="inlineStr">
        <is>
          <t>Comedy, Thriller, Action, Horror</t>
        </is>
      </c>
      <c r="E89" s="18" t="inlineStr">
        <is>
          <t>1 h 23 min</t>
        </is>
      </c>
      <c r="F89" s="18" t="inlineStr">
        <is>
          <t>Not on MENA SVOD</t>
        </is>
      </c>
      <c r="G89" s="18" t="inlineStr">
        <is>
          <t>slasher, franchise</t>
        </is>
      </c>
      <c r="H89" s="31" t="inlineStr">
        <is>
          <t>https://www.imdb.com/find/?q=Hatchet+2+</t>
        </is>
      </c>
      <c r="I89" s="35" t="inlineStr">
        <is>
          <t>C — Catalog</t>
        </is>
      </c>
      <c r="J89" s="33" t="n">
        <v>600</v>
      </c>
      <c r="K89" s="33">
        <f>J89*3</f>
        <v/>
      </c>
      <c r="L89" s="13" t="inlineStr"/>
    </row>
    <row r="90">
      <c r="A90" s="18" t="n">
        <v>79</v>
      </c>
      <c r="B90" s="18" t="inlineStr">
        <is>
          <t>Hatchet 4</t>
        </is>
      </c>
      <c r="C90" s="18" t="inlineStr">
        <is>
          <t>2018</t>
        </is>
      </c>
      <c r="D90" s="18" t="inlineStr">
        <is>
          <t>Comedy, Thriller, Action, Horror</t>
        </is>
      </c>
      <c r="E90" s="18" t="inlineStr">
        <is>
          <t>1 h 40 min</t>
        </is>
      </c>
      <c r="F90" s="18" t="inlineStr">
        <is>
          <t>EXCLUSIVE</t>
        </is>
      </c>
      <c r="G90" s="18" t="inlineStr">
        <is>
          <t>slasher, franchise, exclusive</t>
        </is>
      </c>
      <c r="H90" s="31" t="inlineStr">
        <is>
          <t>https://www.imdb.com/find/?q=Hatchet+4+2018</t>
        </is>
      </c>
      <c r="I90" s="32" t="inlineStr">
        <is>
          <t>A — Premium</t>
        </is>
      </c>
      <c r="J90" s="33" t="n">
        <v>2400</v>
      </c>
      <c r="K90" s="33">
        <f>J90*3</f>
        <v/>
      </c>
      <c r="L90" s="13" t="inlineStr">
        <is>
          <t>Exclusive to MENA</t>
        </is>
      </c>
    </row>
    <row r="91">
      <c r="A91" s="18" t="n">
        <v>80</v>
      </c>
      <c r="B91" s="18" t="inlineStr">
        <is>
          <t>Hayride 2</t>
        </is>
      </c>
      <c r="C91" s="18" t="inlineStr">
        <is>
          <t>2016</t>
        </is>
      </c>
      <c r="D91" s="18" t="inlineStr">
        <is>
          <t>Thriller, Action, Horror</t>
        </is>
      </c>
      <c r="E91" s="18" t="inlineStr">
        <is>
          <t>1 h 32 min</t>
        </is>
      </c>
      <c r="F91" s="18" t="inlineStr">
        <is>
          <t>Not on MENA SVOD</t>
        </is>
      </c>
      <c r="G91" s="18" t="inlineStr">
        <is>
          <t>crime, midnight-movies</t>
        </is>
      </c>
      <c r="H91" s="31" t="inlineStr">
        <is>
          <t>https://www.imdb.com/find/?q=Hayride+2+2016</t>
        </is>
      </c>
      <c r="I91" s="35" t="inlineStr">
        <is>
          <t>C — Catalog</t>
        </is>
      </c>
      <c r="J91" s="33" t="n">
        <v>600</v>
      </c>
      <c r="K91" s="33">
        <f>J91*3</f>
        <v/>
      </c>
      <c r="L91" s="13" t="inlineStr"/>
    </row>
    <row r="92">
      <c r="A92" s="18" t="n">
        <v>81</v>
      </c>
      <c r="B92" s="18" t="inlineStr">
        <is>
          <t>Hell House 2 The Abaddon Hotel</t>
        </is>
      </c>
      <c r="C92" s="18" t="inlineStr">
        <is>
          <t>2018</t>
        </is>
      </c>
      <c r="D92" s="18" t="inlineStr">
        <is>
          <t>Mystery, Terror</t>
        </is>
      </c>
      <c r="E92" s="18" t="inlineStr">
        <is>
          <t>1 h 31 min</t>
        </is>
      </c>
      <c r="F92" s="18" t="inlineStr">
        <is>
          <t>Not on MENA SVOD</t>
        </is>
      </c>
      <c r="G92" s="18" t="inlineStr">
        <is>
          <t>franchise, terror</t>
        </is>
      </c>
      <c r="H92" s="31" t="inlineStr">
        <is>
          <t>https://www.imdb.com/find/?q=Hell+House+2+The+Abaddon+Hotel+2018</t>
        </is>
      </c>
      <c r="I92" t="inlineStr">
        <is>
          <t>D — Library</t>
        </is>
      </c>
      <c r="J92" s="33" t="n">
        <v>300</v>
      </c>
      <c r="K92" s="33">
        <f>J92*3</f>
        <v/>
      </c>
      <c r="L92" s="13" t="inlineStr"/>
    </row>
    <row r="93">
      <c r="A93" s="18" t="n">
        <v>82</v>
      </c>
      <c r="B93" s="18" t="inlineStr">
        <is>
          <t>Hell House 3 The Lake Of Fire</t>
        </is>
      </c>
      <c r="C93" s="18" t="inlineStr">
        <is>
          <t>2019</t>
        </is>
      </c>
      <c r="D93" s="18" t="inlineStr">
        <is>
          <t>Mystery, Terror</t>
        </is>
      </c>
      <c r="E93" s="18" t="inlineStr">
        <is>
          <t>1 h 25 min</t>
        </is>
      </c>
      <c r="F93" s="18" t="inlineStr">
        <is>
          <t>Not on MENA SVOD</t>
        </is>
      </c>
      <c r="G93" s="18" t="inlineStr">
        <is>
          <t>franchise, terror</t>
        </is>
      </c>
      <c r="H93" s="31" t="inlineStr">
        <is>
          <t>https://www.imdb.com/find/?q=Hell+House+3+The+Lake+Of+Fire+2019</t>
        </is>
      </c>
      <c r="I93" s="34" t="inlineStr">
        <is>
          <t>B — Core</t>
        </is>
      </c>
      <c r="J93" s="33" t="n">
        <v>1200</v>
      </c>
      <c r="K93" s="33">
        <f>J93*3</f>
        <v/>
      </c>
      <c r="L93" s="13" t="inlineStr">
        <is>
          <t>Recent release</t>
        </is>
      </c>
    </row>
    <row r="94">
      <c r="A94" s="18" t="n">
        <v>83</v>
      </c>
      <c r="B94" s="18" t="inlineStr">
        <is>
          <t>Hell House 4 The Origins</t>
        </is>
      </c>
      <c r="C94" s="18" t="inlineStr">
        <is>
          <t>2023</t>
        </is>
      </c>
      <c r="D94" s="18" t="inlineStr">
        <is>
          <t>Mystery, Terror</t>
        </is>
      </c>
      <c r="E94" s="18" t="inlineStr">
        <is>
          <t>1 h 38 min</t>
        </is>
      </c>
      <c r="F94" s="18" t="inlineStr">
        <is>
          <t>EXCLUSIVE</t>
        </is>
      </c>
      <c r="G94" s="18" t="inlineStr">
        <is>
          <t>originals, franchise, terror</t>
        </is>
      </c>
      <c r="H94" s="31" t="inlineStr">
        <is>
          <t>https://www.imdb.com/find/?q=Hell+House+4+The+Origins+2023</t>
        </is>
      </c>
      <c r="I94" s="32" t="inlineStr">
        <is>
          <t>A — Premium</t>
        </is>
      </c>
      <c r="J94" s="33" t="n">
        <v>2400</v>
      </c>
      <c r="K94" s="33">
        <f>J94*3</f>
        <v/>
      </c>
      <c r="L94" s="13" t="inlineStr">
        <is>
          <t>Monopoly moat: exclusive + recent</t>
        </is>
      </c>
    </row>
    <row r="95">
      <c r="A95" s="18" t="n">
        <v>84</v>
      </c>
      <c r="B95" s="18" t="inlineStr">
        <is>
          <t>Hell House LLC</t>
        </is>
      </c>
      <c r="C95" s="18" t="inlineStr">
        <is>
          <t>2015</t>
        </is>
      </c>
      <c r="D95" s="18" t="inlineStr">
        <is>
          <t>Mystery, Terror</t>
        </is>
      </c>
      <c r="E95" s="18" t="inlineStr">
        <is>
          <t>1 h 31 min</t>
        </is>
      </c>
      <c r="F95" s="18" t="inlineStr">
        <is>
          <t>Not on MENA SVOD</t>
        </is>
      </c>
      <c r="G95" s="18" t="inlineStr">
        <is>
          <t>franchise, terror</t>
        </is>
      </c>
      <c r="H95" s="31" t="inlineStr">
        <is>
          <t>https://www.imdb.com/find/?q=Hell+House+LLC+2015</t>
        </is>
      </c>
      <c r="I95" t="inlineStr">
        <is>
          <t>D — Library</t>
        </is>
      </c>
      <c r="J95" s="33" t="n">
        <v>300</v>
      </c>
      <c r="K95" s="33">
        <f>J95*3</f>
        <v/>
      </c>
      <c r="L95" s="13" t="inlineStr"/>
    </row>
    <row r="96">
      <c r="A96" s="18" t="n">
        <v>85</v>
      </c>
      <c r="B96" s="18" t="inlineStr">
        <is>
          <t>Hellions</t>
        </is>
      </c>
      <c r="C96" s="18" t="inlineStr">
        <is>
          <t>2016</t>
        </is>
      </c>
      <c r="D96" s="18" t="inlineStr">
        <is>
          <t>Thriller, Horror</t>
        </is>
      </c>
      <c r="E96" s="18" t="inlineStr">
        <is>
          <t>1 h 18 min</t>
        </is>
      </c>
      <c r="F96" s="18" t="inlineStr">
        <is>
          <t>EXCLUSIVE</t>
        </is>
      </c>
      <c r="G96" s="18" t="inlineStr">
        <is>
          <t>crime, exclusive</t>
        </is>
      </c>
      <c r="H96" s="31" t="inlineStr">
        <is>
          <t>https://www.imdb.com/find/?q=Hellions+2016</t>
        </is>
      </c>
      <c r="I96" s="34" t="inlineStr">
        <is>
          <t>B — Core</t>
        </is>
      </c>
      <c r="J96" s="33" t="n">
        <v>1200</v>
      </c>
      <c r="K96" s="33">
        <f>J96*3</f>
        <v/>
      </c>
      <c r="L96" s="13" t="inlineStr">
        <is>
          <t>Exclusive to MENA</t>
        </is>
      </c>
    </row>
    <row r="97">
      <c r="A97" s="18" t="n">
        <v>86</v>
      </c>
      <c r="B97" s="18" t="inlineStr">
        <is>
          <t>Henry: Portrait of a Serial Killer</t>
        </is>
      </c>
      <c r="C97" s="18" t="inlineStr">
        <is>
          <t>1991</t>
        </is>
      </c>
      <c r="D97" s="18" t="inlineStr">
        <is>
          <t>Thriller, Crime, Horror, True Story</t>
        </is>
      </c>
      <c r="E97" s="18" t="inlineStr">
        <is>
          <t>1 h 21 min</t>
        </is>
      </c>
      <c r="F97" s="18" t="inlineStr">
        <is>
          <t>Not on MENA SVOD</t>
        </is>
      </c>
      <c r="G97" s="18" t="inlineStr">
        <is>
          <t>midnight-movies</t>
        </is>
      </c>
      <c r="H97" s="31" t="inlineStr">
        <is>
          <t>https://www.imdb.com/find/?q=Henry%3A+Portrait+of+a+Serial+Killer+1991</t>
        </is>
      </c>
      <c r="I97" s="35" t="inlineStr">
        <is>
          <t>C — Catalog</t>
        </is>
      </c>
      <c r="J97" s="33" t="n">
        <v>600</v>
      </c>
      <c r="K97" s="33">
        <f>J97*3</f>
        <v/>
      </c>
      <c r="L97" s="13" t="inlineStr"/>
    </row>
    <row r="98">
      <c r="A98" s="18" t="n">
        <v>87</v>
      </c>
      <c r="B98" s="18" t="inlineStr">
        <is>
          <t>Hideout</t>
        </is>
      </c>
      <c r="C98" s="18" t="inlineStr">
        <is>
          <t>2021</t>
        </is>
      </c>
      <c r="D98" s="18" t="inlineStr">
        <is>
          <t>Thriller, Mystery, Horror</t>
        </is>
      </c>
      <c r="E98" s="18" t="inlineStr">
        <is>
          <t>1 h 54 min</t>
        </is>
      </c>
      <c r="F98" s="18" t="inlineStr">
        <is>
          <t>EXCLUSIVE</t>
        </is>
      </c>
      <c r="G98" s="18" t="inlineStr">
        <is>
          <t>terror, exclusive</t>
        </is>
      </c>
      <c r="H98" s="31" t="inlineStr">
        <is>
          <t>https://www.imdb.com/find/?q=Hideout+2021</t>
        </is>
      </c>
      <c r="I98" s="32" t="inlineStr">
        <is>
          <t>A — Premium</t>
        </is>
      </c>
      <c r="J98" s="33" t="n">
        <v>2400</v>
      </c>
      <c r="K98" s="33">
        <f>J98*3</f>
        <v/>
      </c>
      <c r="L98" s="13" t="inlineStr">
        <is>
          <t>Monopoly moat: exclusive + recent</t>
        </is>
      </c>
    </row>
    <row r="99">
      <c r="A99" s="18" t="n">
        <v>88</v>
      </c>
      <c r="B99" s="18" t="inlineStr">
        <is>
          <t>Hounded</t>
        </is>
      </c>
      <c r="C99" s="18" t="inlineStr">
        <is>
          <t>2022</t>
        </is>
      </c>
      <c r="D99" s="18" t="inlineStr">
        <is>
          <t>Thriller, Action, Horror</t>
        </is>
      </c>
      <c r="E99" s="18" t="inlineStr">
        <is>
          <t>1 h 32 min</t>
        </is>
      </c>
      <c r="F99" s="18" t="inlineStr">
        <is>
          <t>EXCLUSIVE</t>
        </is>
      </c>
      <c r="G99" s="18" t="inlineStr">
        <is>
          <t>crime, exclusive</t>
        </is>
      </c>
      <c r="H99" s="31" t="inlineStr">
        <is>
          <t>https://www.imdb.com/find/?q=Hounded+2022</t>
        </is>
      </c>
      <c r="I99" s="32" t="inlineStr">
        <is>
          <t>A — Premium</t>
        </is>
      </c>
      <c r="J99" s="33" t="n">
        <v>2400</v>
      </c>
      <c r="K99" s="33">
        <f>J99*3</f>
        <v/>
      </c>
      <c r="L99" s="13" t="inlineStr">
        <is>
          <t>Monopoly moat: exclusive + recent</t>
        </is>
      </c>
    </row>
    <row r="100">
      <c r="A100" s="18" t="n">
        <v>89</v>
      </c>
      <c r="B100" s="18" t="inlineStr">
        <is>
          <t>House of Bodies</t>
        </is>
      </c>
      <c r="C100" s="18" t="inlineStr">
        <is>
          <t>2016</t>
        </is>
      </c>
      <c r="D100" s="18" t="inlineStr">
        <is>
          <t>Thriller, Crime</t>
        </is>
      </c>
      <c r="E100" s="18" t="inlineStr">
        <is>
          <t>1 h 15 min</t>
        </is>
      </c>
      <c r="F100" s="18" t="inlineStr">
        <is>
          <t>EXCLUSIVE</t>
        </is>
      </c>
      <c r="G100" s="18" t="inlineStr">
        <is>
          <t>slasher, exclusive</t>
        </is>
      </c>
      <c r="H100" s="31" t="inlineStr">
        <is>
          <t>https://www.imdb.com/find/?q=House+of+Bodies+2016</t>
        </is>
      </c>
      <c r="I100" s="34" t="inlineStr">
        <is>
          <t>B — Core</t>
        </is>
      </c>
      <c r="J100" s="33" t="n">
        <v>1200</v>
      </c>
      <c r="K100" s="33">
        <f>J100*3</f>
        <v/>
      </c>
      <c r="L100" s="13" t="inlineStr">
        <is>
          <t>Exclusive to MENA</t>
        </is>
      </c>
    </row>
    <row r="101">
      <c r="A101" s="18" t="n">
        <v>90</v>
      </c>
      <c r="B101" s="18" t="inlineStr">
        <is>
          <t>Howling</t>
        </is>
      </c>
      <c r="C101" s="18" t="inlineStr">
        <is>
          <t>1981</t>
        </is>
      </c>
      <c r="D101" s="18" t="inlineStr">
        <is>
          <t>Terror</t>
        </is>
      </c>
      <c r="E101" s="18" t="inlineStr">
        <is>
          <t>1 h 30 min</t>
        </is>
      </c>
      <c r="F101" s="18" t="inlineStr">
        <is>
          <t>Not on MENA SVOD</t>
        </is>
      </c>
      <c r="G101" s="18" t="inlineStr">
        <is>
          <t>terror</t>
        </is>
      </c>
      <c r="H101" s="31" t="inlineStr">
        <is>
          <t>https://www.imdb.com/find/?q=Howling+1981</t>
        </is>
      </c>
      <c r="I101" t="inlineStr">
        <is>
          <t>D — Library</t>
        </is>
      </c>
      <c r="J101" s="33" t="n">
        <v>300</v>
      </c>
      <c r="K101" s="33">
        <f>J101*3</f>
        <v/>
      </c>
      <c r="L101" s="13" t="inlineStr"/>
    </row>
    <row r="102">
      <c r="A102" s="18" t="n">
        <v>91</v>
      </c>
      <c r="B102" s="18" t="inlineStr">
        <is>
          <t>Human Capital</t>
        </is>
      </c>
      <c r="C102" s="18" t="inlineStr">
        <is>
          <t>2020</t>
        </is>
      </c>
      <c r="D102" s="18" t="inlineStr">
        <is>
          <t>Thriller</t>
        </is>
      </c>
      <c r="E102" s="18" t="inlineStr">
        <is>
          <t>1 h 38 min</t>
        </is>
      </c>
      <c r="F102" s="18" t="inlineStr">
        <is>
          <t>Not on MENA SVOD</t>
        </is>
      </c>
      <c r="G102" s="18" t="inlineStr">
        <is>
          <t>crime</t>
        </is>
      </c>
      <c r="H102" s="31" t="inlineStr">
        <is>
          <t>https://www.imdb.com/find/?q=Human+Capital+2020</t>
        </is>
      </c>
      <c r="I102" s="34" t="inlineStr">
        <is>
          <t>B — Core</t>
        </is>
      </c>
      <c r="J102" s="33" t="n">
        <v>1200</v>
      </c>
      <c r="K102" s="33">
        <f>J102*3</f>
        <v/>
      </c>
      <c r="L102" s="13" t="inlineStr">
        <is>
          <t>Recent release</t>
        </is>
      </c>
    </row>
    <row r="103">
      <c r="A103" s="18" t="n">
        <v>92</v>
      </c>
      <c r="B103" s="18" t="inlineStr">
        <is>
          <t>I Am Alone</t>
        </is>
      </c>
      <c r="C103" s="18" t="inlineStr">
        <is>
          <t>2015</t>
        </is>
      </c>
      <c r="D103" s="18" t="inlineStr">
        <is>
          <t>Sci-Fi, Horror</t>
        </is>
      </c>
      <c r="E103" s="18" t="inlineStr">
        <is>
          <t>1 h 25 min</t>
        </is>
      </c>
      <c r="F103" s="18" t="inlineStr">
        <is>
          <t>Not on MENA SVOD</t>
        </is>
      </c>
      <c r="G103" s="18" t="inlineStr">
        <is>
          <t>sci-fi</t>
        </is>
      </c>
      <c r="H103" s="31" t="inlineStr">
        <is>
          <t>https://www.imdb.com/find/?q=I+Am+Alone+2015</t>
        </is>
      </c>
      <c r="I103" s="35" t="inlineStr">
        <is>
          <t>C — Catalog</t>
        </is>
      </c>
      <c r="J103" s="33" t="n">
        <v>600</v>
      </c>
      <c r="K103" s="33">
        <f>J103*3</f>
        <v/>
      </c>
      <c r="L103" s="13" t="inlineStr"/>
    </row>
    <row r="104">
      <c r="A104" s="18" t="n">
        <v>93</v>
      </c>
      <c r="B104" s="18" t="inlineStr">
        <is>
          <t>I Spit On Your Grave</t>
        </is>
      </c>
      <c r="C104" s="18" t="inlineStr">
        <is>
          <t>2010</t>
        </is>
      </c>
      <c r="D104" s="18" t="inlineStr">
        <is>
          <t>Terror</t>
        </is>
      </c>
      <c r="E104" s="18" t="inlineStr">
        <is>
          <t>1 h 40 min</t>
        </is>
      </c>
      <c r="F104" s="18" t="inlineStr">
        <is>
          <t>Not on MENA SVOD</t>
        </is>
      </c>
      <c r="G104" s="18" t="inlineStr">
        <is>
          <t>franchise, crime</t>
        </is>
      </c>
      <c r="H104" s="31" t="inlineStr">
        <is>
          <t>https://www.imdb.com/find/?q=I+Spit+On+Your+Grave+2010</t>
        </is>
      </c>
      <c r="I104" t="inlineStr">
        <is>
          <t>D — Library</t>
        </is>
      </c>
      <c r="J104" s="33" t="n">
        <v>300</v>
      </c>
      <c r="K104" s="33">
        <f>J104*3</f>
        <v/>
      </c>
      <c r="L104" s="13" t="inlineStr"/>
    </row>
    <row r="105">
      <c r="A105" s="18" t="n">
        <v>94</v>
      </c>
      <c r="B105" s="18" t="inlineStr">
        <is>
          <t>I'll Play Mother</t>
        </is>
      </c>
      <c r="C105" s="18" t="inlineStr">
        <is>
          <t>2025</t>
        </is>
      </c>
      <c r="D105" s="18" t="inlineStr">
        <is>
          <t>Horror</t>
        </is>
      </c>
      <c r="E105" s="18" t="inlineStr">
        <is>
          <t>1 h 49 min</t>
        </is>
      </c>
      <c r="F105" s="18" t="inlineStr">
        <is>
          <t>EXCLUSIVE</t>
        </is>
      </c>
      <c r="G105" s="18" t="inlineStr">
        <is>
          <t>originals, terror, exclusive</t>
        </is>
      </c>
      <c r="H105" s="31" t="inlineStr">
        <is>
          <t>https://www.imdb.com/find/?q=I%27ll+Play+Mother+2025</t>
        </is>
      </c>
      <c r="I105" s="32" t="inlineStr">
        <is>
          <t>A — Premium</t>
        </is>
      </c>
      <c r="J105" s="33" t="n">
        <v>2400</v>
      </c>
      <c r="K105" s="33">
        <f>J105*3</f>
        <v/>
      </c>
      <c r="L105" s="13" t="inlineStr">
        <is>
          <t>Monopoly moat: exclusive + recent</t>
        </is>
      </c>
    </row>
    <row r="106">
      <c r="A106" s="18" t="n">
        <v>95</v>
      </c>
      <c r="B106" s="18" t="inlineStr">
        <is>
          <t>I, Frankenstein</t>
        </is>
      </c>
      <c r="C106" s="18" t="inlineStr">
        <is>
          <t>2014</t>
        </is>
      </c>
      <c r="D106" s="18" t="inlineStr">
        <is>
          <t>Action, Fantasy, Sci-Fi</t>
        </is>
      </c>
      <c r="E106" s="18" t="inlineStr">
        <is>
          <t>1 h 32 min</t>
        </is>
      </c>
      <c r="F106" s="18" t="inlineStr">
        <is>
          <t>Not on MENA SVOD</t>
        </is>
      </c>
      <c r="G106" s="18" t="inlineStr">
        <is>
          <t>fantasia</t>
        </is>
      </c>
      <c r="H106" s="31" t="inlineStr">
        <is>
          <t>https://www.imdb.com/find/?q=I%2C+Frankenstein+2014</t>
        </is>
      </c>
      <c r="I106" t="inlineStr">
        <is>
          <t>D — Library</t>
        </is>
      </c>
      <c r="J106" s="33" t="n">
        <v>300</v>
      </c>
      <c r="K106" s="33">
        <f>J106*3</f>
        <v/>
      </c>
      <c r="L106" s="13" t="inlineStr"/>
    </row>
    <row r="107">
      <c r="A107" s="18" t="n">
        <v>96</v>
      </c>
      <c r="B107" s="18" t="inlineStr">
        <is>
          <t>In Plainview</t>
        </is>
      </c>
      <c r="C107" s="18" t="inlineStr">
        <is>
          <t>2021</t>
        </is>
      </c>
      <c r="D107" s="18" t="inlineStr">
        <is>
          <t>Thriller, Crime</t>
        </is>
      </c>
      <c r="E107" s="18" t="inlineStr">
        <is>
          <t>1 h 40 min</t>
        </is>
      </c>
      <c r="F107" s="18" t="inlineStr">
        <is>
          <t>Not on MENA SVOD</t>
        </is>
      </c>
      <c r="G107" s="18" t="inlineStr">
        <is>
          <t>crime</t>
        </is>
      </c>
      <c r="H107" s="31" t="inlineStr">
        <is>
          <t>https://www.imdb.com/find/?q=In+Plainview+2021</t>
        </is>
      </c>
      <c r="I107" s="34" t="inlineStr">
        <is>
          <t>B — Core</t>
        </is>
      </c>
      <c r="J107" s="33" t="n">
        <v>1200</v>
      </c>
      <c r="K107" s="33">
        <f>J107*3</f>
        <v/>
      </c>
      <c r="L107" s="13" t="inlineStr">
        <is>
          <t>Recent release</t>
        </is>
      </c>
    </row>
    <row r="108">
      <c r="A108" s="18" t="n">
        <v>97</v>
      </c>
      <c r="B108" s="18" t="inlineStr">
        <is>
          <t>In Tranzit</t>
        </is>
      </c>
      <c r="C108" s="18" t="inlineStr">
        <is>
          <t>2012</t>
        </is>
      </c>
      <c r="D108" s="18" t="inlineStr">
        <is>
          <t>war</t>
        </is>
      </c>
      <c r="E108" s="18" t="inlineStr">
        <is>
          <t>1 h 49 min</t>
        </is>
      </c>
      <c r="F108" s="18" t="inlineStr">
        <is>
          <t>Not on MENA SVOD</t>
        </is>
      </c>
      <c r="G108" s="18" t="inlineStr">
        <is>
          <t>crime</t>
        </is>
      </c>
      <c r="H108" s="31" t="inlineStr">
        <is>
          <t>https://www.imdb.com/find/?q=In+Tranzit+2012</t>
        </is>
      </c>
      <c r="I108" t="inlineStr">
        <is>
          <t>D — Library</t>
        </is>
      </c>
      <c r="J108" s="33" t="n">
        <v>300</v>
      </c>
      <c r="K108" s="33">
        <f>J108*3</f>
        <v/>
      </c>
      <c r="L108" s="13" t="inlineStr"/>
    </row>
    <row r="109">
      <c r="A109" s="18" t="n">
        <v>98</v>
      </c>
      <c r="B109" s="18" t="inlineStr">
        <is>
          <t>It stains The Sand Red</t>
        </is>
      </c>
      <c r="C109" s="18" t="inlineStr">
        <is>
          <t>2017</t>
        </is>
      </c>
      <c r="D109" s="18" t="inlineStr">
        <is>
          <t>Horror</t>
        </is>
      </c>
      <c r="E109" s="18" t="inlineStr">
        <is>
          <t>1 h 40 min</t>
        </is>
      </c>
      <c r="F109" s="18" t="inlineStr">
        <is>
          <t>Not on MENA SVOD</t>
        </is>
      </c>
      <c r="G109" s="18" t="inlineStr">
        <is>
          <t>sci-fi</t>
        </is>
      </c>
      <c r="H109" s="31" t="inlineStr">
        <is>
          <t>https://www.imdb.com/find/?q=It+stains+The+Sand+Red+2017</t>
        </is>
      </c>
      <c r="I109" s="35" t="inlineStr">
        <is>
          <t>C — Catalog</t>
        </is>
      </c>
      <c r="J109" s="33" t="n">
        <v>600</v>
      </c>
      <c r="K109" s="33">
        <f>J109*3</f>
        <v/>
      </c>
      <c r="L109" s="13" t="inlineStr"/>
    </row>
    <row r="110">
      <c r="A110" s="18" t="n">
        <v>99</v>
      </c>
      <c r="B110" s="18" t="inlineStr">
        <is>
          <t>Itsy Bitsy Spider</t>
        </is>
      </c>
      <c r="C110" s="18" t="inlineStr">
        <is>
          <t>2019</t>
        </is>
      </c>
      <c r="D110" s="18" t="inlineStr">
        <is>
          <t>Thriller, Fantasy, Mystery, Horror</t>
        </is>
      </c>
      <c r="E110" s="18" t="inlineStr">
        <is>
          <t>1 h 34 min</t>
        </is>
      </c>
      <c r="F110" s="18" t="inlineStr">
        <is>
          <t>EXCLUSIVE</t>
        </is>
      </c>
      <c r="G110" s="18" t="inlineStr">
        <is>
          <t>fantasia, exclusive</t>
        </is>
      </c>
      <c r="H110" s="31" t="inlineStr">
        <is>
          <t>https://www.imdb.com/find/?q=Itsy+Bitsy+Spider+2019</t>
        </is>
      </c>
      <c r="I110" s="32" t="inlineStr">
        <is>
          <t>A — Premium</t>
        </is>
      </c>
      <c r="J110" s="33" t="n">
        <v>2400</v>
      </c>
      <c r="K110" s="33">
        <f>J110*3</f>
        <v/>
      </c>
      <c r="L110" s="13" t="inlineStr">
        <is>
          <t>Monopoly moat: exclusive + recent</t>
        </is>
      </c>
    </row>
    <row r="111">
      <c r="A111" s="18" t="n">
        <v>100</v>
      </c>
      <c r="B111" s="18" t="inlineStr">
        <is>
          <t>Jurassic Games</t>
        </is>
      </c>
      <c r="C111" s="18" t="inlineStr">
        <is>
          <t>2019</t>
        </is>
      </c>
      <c r="D111" s="18" t="inlineStr">
        <is>
          <t>Thriller, Action, Sci-Fi, Horror</t>
        </is>
      </c>
      <c r="E111" s="18" t="inlineStr">
        <is>
          <t>1 h 40 min</t>
        </is>
      </c>
      <c r="F111" s="18" t="inlineStr">
        <is>
          <t>Not on MENA SVOD</t>
        </is>
      </c>
      <c r="G111" s="18" t="inlineStr">
        <is>
          <t>sci-fi</t>
        </is>
      </c>
      <c r="H111" s="31" t="inlineStr">
        <is>
          <t>https://www.imdb.com/find/?q=Jurassic+Games+2019</t>
        </is>
      </c>
      <c r="I111" s="34" t="inlineStr">
        <is>
          <t>B — Core</t>
        </is>
      </c>
      <c r="J111" s="33" t="n">
        <v>1200</v>
      </c>
      <c r="K111" s="33">
        <f>J111*3</f>
        <v/>
      </c>
      <c r="L111" s="13" t="inlineStr">
        <is>
          <t>Recent release</t>
        </is>
      </c>
    </row>
    <row r="112">
      <c r="A112" s="18" t="n">
        <v>101</v>
      </c>
      <c r="B112" s="18" t="inlineStr">
        <is>
          <t>Kantemir</t>
        </is>
      </c>
      <c r="C112" s="18" t="inlineStr">
        <is>
          <t>2015</t>
        </is>
      </c>
      <c r="D112" s="18" t="inlineStr">
        <is>
          <t>Thriller, Horror</t>
        </is>
      </c>
      <c r="E112" s="18" t="inlineStr">
        <is>
          <t>1 h 21 min</t>
        </is>
      </c>
      <c r="F112" s="18" t="inlineStr">
        <is>
          <t>Not on MENA SVOD</t>
        </is>
      </c>
      <c r="G112" s="18" t="inlineStr">
        <is>
          <t>fantasia</t>
        </is>
      </c>
      <c r="H112" s="31" t="inlineStr">
        <is>
          <t>https://www.imdb.com/find/?q=Kantemir+2015</t>
        </is>
      </c>
      <c r="I112" s="35" t="inlineStr">
        <is>
          <t>C — Catalog</t>
        </is>
      </c>
      <c r="J112" s="33" t="n">
        <v>600</v>
      </c>
      <c r="K112" s="33">
        <f>J112*3</f>
        <v/>
      </c>
      <c r="L112" s="13" t="inlineStr"/>
    </row>
    <row r="113">
      <c r="A113" s="18" t="n">
        <v>102</v>
      </c>
      <c r="B113" s="18" t="inlineStr">
        <is>
          <t>Kill Game</t>
        </is>
      </c>
      <c r="C113" s="18" t="inlineStr">
        <is>
          <t>2018</t>
        </is>
      </c>
      <c r="D113" s="18" t="inlineStr">
        <is>
          <t>Thriller, Crime, Mystery, Horror</t>
        </is>
      </c>
      <c r="E113" s="18" t="inlineStr">
        <is>
          <t>1 h 42 min</t>
        </is>
      </c>
      <c r="F113" s="18" t="inlineStr">
        <is>
          <t>EXCLUSIVE</t>
        </is>
      </c>
      <c r="G113" s="18" t="inlineStr">
        <is>
          <t>slasher, exclusive</t>
        </is>
      </c>
      <c r="H113" s="31" t="inlineStr">
        <is>
          <t>https://www.imdb.com/find/?q=Kill+Game+2018</t>
        </is>
      </c>
      <c r="I113" s="32" t="inlineStr">
        <is>
          <t>A — Premium</t>
        </is>
      </c>
      <c r="J113" s="33" t="n">
        <v>2400</v>
      </c>
      <c r="K113" s="33">
        <f>J113*3</f>
        <v/>
      </c>
      <c r="L113" s="13" t="inlineStr">
        <is>
          <t>Exclusive to MENA</t>
        </is>
      </c>
    </row>
    <row r="114">
      <c r="A114" s="18" t="n">
        <v>103</v>
      </c>
      <c r="B114" s="18" t="inlineStr">
        <is>
          <t>Lake Alice</t>
        </is>
      </c>
      <c r="C114" s="18" t="inlineStr">
        <is>
          <t>2018</t>
        </is>
      </c>
      <c r="D114" s="18" t="inlineStr">
        <is>
          <t>Mystery, Horror</t>
        </is>
      </c>
      <c r="E114" s="18" t="inlineStr">
        <is>
          <t>1 h 15 min</t>
        </is>
      </c>
      <c r="F114" s="18" t="inlineStr">
        <is>
          <t>Not on MENA SVOD</t>
        </is>
      </c>
      <c r="G114" s="18" t="inlineStr">
        <is>
          <t>fantasia</t>
        </is>
      </c>
      <c r="H114" s="31" t="inlineStr">
        <is>
          <t>https://www.imdb.com/find/?q=Lake+Alice+2018</t>
        </is>
      </c>
      <c r="I114" t="inlineStr">
        <is>
          <t>D — Library</t>
        </is>
      </c>
      <c r="J114" s="33" t="n">
        <v>300</v>
      </c>
      <c r="K114" s="33">
        <f>J114*3</f>
        <v/>
      </c>
      <c r="L114" s="13" t="inlineStr"/>
    </row>
    <row r="115">
      <c r="A115" s="18" t="n">
        <v>104</v>
      </c>
      <c r="B115" s="18" t="inlineStr">
        <is>
          <t>Land Of Smiles</t>
        </is>
      </c>
      <c r="C115" s="18" t="inlineStr">
        <is>
          <t>2018</t>
        </is>
      </c>
      <c r="D115" s="18" t="inlineStr">
        <is>
          <t>Thriller, Adventure, Mystery, Horror</t>
        </is>
      </c>
      <c r="E115" s="18" t="inlineStr">
        <is>
          <t>1 h 25 min</t>
        </is>
      </c>
      <c r="F115" s="18" t="inlineStr">
        <is>
          <t>EXCLUSIVE</t>
        </is>
      </c>
      <c r="G115" s="18" t="inlineStr">
        <is>
          <t>crime, exclusive</t>
        </is>
      </c>
      <c r="H115" s="31" t="inlineStr">
        <is>
          <t>https://www.imdb.com/find/?q=Land+Of+Smiles+2018</t>
        </is>
      </c>
      <c r="I115" s="32" t="inlineStr">
        <is>
          <t>A — Premium</t>
        </is>
      </c>
      <c r="J115" s="33" t="n">
        <v>2400</v>
      </c>
      <c r="K115" s="33">
        <f>J115*3</f>
        <v/>
      </c>
      <c r="L115" s="13" t="inlineStr">
        <is>
          <t>Exclusive to MENA</t>
        </is>
      </c>
    </row>
    <row r="116">
      <c r="A116" s="18" t="n">
        <v>105</v>
      </c>
      <c r="B116" s="18" t="inlineStr">
        <is>
          <t>Last Man Down</t>
        </is>
      </c>
      <c r="C116" s="18" t="inlineStr">
        <is>
          <t>2021</t>
        </is>
      </c>
      <c r="D116" s="18" t="inlineStr">
        <is>
          <t>Action, Sci-Fi</t>
        </is>
      </c>
      <c r="E116" s="18" t="inlineStr">
        <is>
          <t>1 h 27 min</t>
        </is>
      </c>
      <c r="F116" s="18" t="inlineStr">
        <is>
          <t>Not on MENA SVOD</t>
        </is>
      </c>
      <c r="G116" s="18" t="inlineStr">
        <is>
          <t>sci-fi</t>
        </is>
      </c>
      <c r="H116" s="31" t="inlineStr">
        <is>
          <t>https://www.imdb.com/find/?q=Last+Man+Down+2021</t>
        </is>
      </c>
      <c r="I116" s="34" t="inlineStr">
        <is>
          <t>B — Core</t>
        </is>
      </c>
      <c r="J116" s="33" t="n">
        <v>1200</v>
      </c>
      <c r="K116" s="33">
        <f>J116*3</f>
        <v/>
      </c>
      <c r="L116" s="13" t="inlineStr">
        <is>
          <t>Recent release</t>
        </is>
      </c>
    </row>
    <row r="117">
      <c r="A117" s="18" t="n">
        <v>106</v>
      </c>
      <c r="B117" s="18" t="inlineStr">
        <is>
          <t>Last Rampage The Escape of Gary Tison</t>
        </is>
      </c>
      <c r="C117" s="18" t="inlineStr">
        <is>
          <t>2017</t>
        </is>
      </c>
      <c r="D117" s="18" t="inlineStr">
        <is>
          <t>Thriller, Crime, Mystery</t>
        </is>
      </c>
      <c r="E117" s="18" t="inlineStr">
        <is>
          <t>1 h 29 min</t>
        </is>
      </c>
      <c r="F117" s="18" t="inlineStr">
        <is>
          <t>Not on MENA SVOD</t>
        </is>
      </c>
      <c r="G117" s="18" t="inlineStr">
        <is>
          <t>crime</t>
        </is>
      </c>
      <c r="H117" s="31" t="inlineStr">
        <is>
          <t>https://www.imdb.com/find/?q=Last+Rampage+The+Escape+of+Gary+Tison+2017</t>
        </is>
      </c>
      <c r="I117" s="35" t="inlineStr">
        <is>
          <t>C — Catalog</t>
        </is>
      </c>
      <c r="J117" s="33" t="n">
        <v>600</v>
      </c>
      <c r="K117" s="33">
        <f>J117*3</f>
        <v/>
      </c>
      <c r="L117" s="13" t="inlineStr"/>
    </row>
    <row r="118">
      <c r="A118" s="18" t="n">
        <v>107</v>
      </c>
      <c r="B118" s="18" t="inlineStr">
        <is>
          <t>Last Shift</t>
        </is>
      </c>
      <c r="C118" s="18" t="inlineStr">
        <is>
          <t>2015</t>
        </is>
      </c>
      <c r="D118" s="18" t="inlineStr">
        <is>
          <t>Mystery, Horror</t>
        </is>
      </c>
      <c r="E118" s="18" t="inlineStr">
        <is>
          <t>1 h 24 min</t>
        </is>
      </c>
      <c r="F118" s="18" t="inlineStr">
        <is>
          <t>EXCLUSIVE</t>
        </is>
      </c>
      <c r="G118" s="18" t="inlineStr">
        <is>
          <t>exclusive, midnight-movies</t>
        </is>
      </c>
      <c r="H118" s="31" t="inlineStr">
        <is>
          <t>https://www.imdb.com/find/?q=Last+Shift+2015</t>
        </is>
      </c>
      <c r="I118" s="32" t="inlineStr">
        <is>
          <t>A — Premium</t>
        </is>
      </c>
      <c r="J118" s="33" t="n">
        <v>2400</v>
      </c>
      <c r="K118" s="33">
        <f>J118*3</f>
        <v/>
      </c>
      <c r="L118" s="13" t="inlineStr">
        <is>
          <t>Exclusive to MENA</t>
        </is>
      </c>
    </row>
    <row r="119">
      <c r="A119" s="18" t="n">
        <v>108</v>
      </c>
      <c r="B119" s="18" t="inlineStr">
        <is>
          <t>Late Phases: Night of the Wolf</t>
        </is>
      </c>
      <c r="C119" s="18" t="inlineStr">
        <is>
          <t>2014</t>
        </is>
      </c>
      <c r="D119" s="18" t="inlineStr">
        <is>
          <t>Horror</t>
        </is>
      </c>
      <c r="E119" s="18" t="inlineStr">
        <is>
          <t>1 h 32 min</t>
        </is>
      </c>
      <c r="F119" s="18" t="inlineStr">
        <is>
          <t>Not on MENA SVOD</t>
        </is>
      </c>
      <c r="G119" s="18" t="inlineStr">
        <is>
          <t>crime</t>
        </is>
      </c>
      <c r="H119" s="31" t="inlineStr">
        <is>
          <t>https://www.imdb.com/find/?q=Late+Phases%3A+Night+of+the+Wolf+2014</t>
        </is>
      </c>
      <c r="I119" s="35" t="inlineStr">
        <is>
          <t>C — Catalog</t>
        </is>
      </c>
      <c r="J119" s="33" t="n">
        <v>600</v>
      </c>
      <c r="K119" s="33">
        <f>J119*3</f>
        <v/>
      </c>
      <c r="L119" s="13" t="inlineStr"/>
    </row>
    <row r="120">
      <c r="A120" s="18" t="n">
        <v>109</v>
      </c>
      <c r="B120" s="18" t="inlineStr">
        <is>
          <t>Let the Wrong One In</t>
        </is>
      </c>
      <c r="C120" s="18" t="inlineStr">
        <is>
          <t>2023</t>
        </is>
      </c>
      <c r="D120" s="18" t="inlineStr">
        <is>
          <t>Comedy, Action, Horror</t>
        </is>
      </c>
      <c r="E120" s="18" t="inlineStr">
        <is>
          <t>1 h 40 min</t>
        </is>
      </c>
      <c r="F120" s="18" t="inlineStr">
        <is>
          <t>EXCLUSIVE</t>
        </is>
      </c>
      <c r="G120" s="18" t="inlineStr">
        <is>
          <t>originals, fantasia, exclusive</t>
        </is>
      </c>
      <c r="H120" s="31" t="inlineStr">
        <is>
          <t>https://www.imdb.com/find/?q=Let+the+Wrong+One+In+2023</t>
        </is>
      </c>
      <c r="I120" s="32" t="inlineStr">
        <is>
          <t>A — Premium</t>
        </is>
      </c>
      <c r="J120" s="33" t="n">
        <v>2400</v>
      </c>
      <c r="K120" s="33">
        <f>J120*3</f>
        <v/>
      </c>
      <c r="L120" s="13" t="inlineStr">
        <is>
          <t>Monopoly moat: exclusive + recent</t>
        </is>
      </c>
    </row>
    <row r="121">
      <c r="A121" s="18" t="n">
        <v>110</v>
      </c>
      <c r="B121" s="18" t="inlineStr">
        <is>
          <t>Level 16</t>
        </is>
      </c>
      <c r="C121" s="18" t="inlineStr">
        <is>
          <t>2019</t>
        </is>
      </c>
      <c r="D121" s="18" t="inlineStr">
        <is>
          <t>Thriller, Mystery</t>
        </is>
      </c>
      <c r="E121" s="18" t="inlineStr">
        <is>
          <t>1 h 40 min</t>
        </is>
      </c>
      <c r="F121" s="18" t="inlineStr">
        <is>
          <t>Not on MENA SVOD</t>
        </is>
      </c>
      <c r="G121" s="18" t="inlineStr">
        <is>
          <t>midnight-movies</t>
        </is>
      </c>
      <c r="H121" s="31" t="inlineStr">
        <is>
          <t>https://www.imdb.com/find/?q=Level+16+2019</t>
        </is>
      </c>
      <c r="I121" s="34" t="inlineStr">
        <is>
          <t>B — Core</t>
        </is>
      </c>
      <c r="J121" s="33" t="n">
        <v>1200</v>
      </c>
      <c r="K121" s="33">
        <f>J121*3</f>
        <v/>
      </c>
      <c r="L121" s="13" t="inlineStr">
        <is>
          <t>Recent release</t>
        </is>
      </c>
    </row>
    <row r="122">
      <c r="A122" s="18" t="n">
        <v>111</v>
      </c>
      <c r="B122" s="18" t="inlineStr">
        <is>
          <t>Liability</t>
        </is>
      </c>
      <c r="C122" s="18" t="inlineStr">
        <is>
          <t>2013</t>
        </is>
      </c>
      <c r="D122" s="18" t="inlineStr">
        <is>
          <t>Comedy, Thriller, Crime</t>
        </is>
      </c>
      <c r="E122" s="18" t="inlineStr">
        <is>
          <t>1 h 26 min</t>
        </is>
      </c>
      <c r="F122" s="18" t="inlineStr">
        <is>
          <t>Not on MENA SVOD</t>
        </is>
      </c>
      <c r="G122" s="18" t="inlineStr">
        <is>
          <t>crime</t>
        </is>
      </c>
      <c r="H122" s="31" t="inlineStr">
        <is>
          <t>https://www.imdb.com/find/?q=Liability+2013</t>
        </is>
      </c>
      <c r="I122" s="35" t="inlineStr">
        <is>
          <t>C — Catalog</t>
        </is>
      </c>
      <c r="J122" s="33" t="n">
        <v>600</v>
      </c>
      <c r="K122" s="33">
        <f>J122*3</f>
        <v/>
      </c>
      <c r="L122" s="13" t="inlineStr"/>
    </row>
    <row r="123">
      <c r="A123" s="18" t="n">
        <v>112</v>
      </c>
      <c r="B123" s="18" t="inlineStr">
        <is>
          <t>Loop Track</t>
        </is>
      </c>
      <c r="C123" s="18" t="inlineStr">
        <is>
          <t>2023</t>
        </is>
      </c>
      <c r="D123" s="18" t="inlineStr">
        <is>
          <t>Thriller, Sci-Fi, Horror</t>
        </is>
      </c>
      <c r="E123" s="18" t="inlineStr">
        <is>
          <t>1 h 35 min</t>
        </is>
      </c>
      <c r="F123" s="18" t="inlineStr">
        <is>
          <t>Not on MENA SVOD</t>
        </is>
      </c>
      <c r="G123" s="18" t="inlineStr">
        <is>
          <t>sci-fi</t>
        </is>
      </c>
      <c r="H123" s="31" t="inlineStr">
        <is>
          <t>https://www.imdb.com/find/?q=Loop+Track+2023</t>
        </is>
      </c>
      <c r="I123" s="34" t="inlineStr">
        <is>
          <t>B — Core</t>
        </is>
      </c>
      <c r="J123" s="33" t="n">
        <v>1200</v>
      </c>
      <c r="K123" s="33">
        <f>J123*3</f>
        <v/>
      </c>
      <c r="L123" s="13" t="inlineStr">
        <is>
          <t>Recent release</t>
        </is>
      </c>
    </row>
    <row r="124">
      <c r="A124" s="18" t="n">
        <v>113</v>
      </c>
      <c r="B124" s="18" t="inlineStr">
        <is>
          <t>Lost</t>
        </is>
      </c>
      <c r="C124" s="18" t="inlineStr">
        <is>
          <t>2007</t>
        </is>
      </c>
      <c r="D124" s="18" t="inlineStr">
        <is>
          <t>Thriller, Action</t>
        </is>
      </c>
      <c r="E124" s="18" t="inlineStr">
        <is>
          <t>1 h 25 min</t>
        </is>
      </c>
      <c r="F124" s="18" t="inlineStr">
        <is>
          <t>Not on MENA SVOD</t>
        </is>
      </c>
      <c r="G124" s="18" t="inlineStr">
        <is>
          <t>crime</t>
        </is>
      </c>
      <c r="H124" s="31" t="inlineStr">
        <is>
          <t>https://www.imdb.com/find/?q=Lost+2007</t>
        </is>
      </c>
      <c r="I124" s="35" t="inlineStr">
        <is>
          <t>C — Catalog</t>
        </is>
      </c>
      <c r="J124" s="33" t="n">
        <v>600</v>
      </c>
      <c r="K124" s="33">
        <f>J124*3</f>
        <v/>
      </c>
      <c r="L124" s="13" t="inlineStr"/>
    </row>
    <row r="125">
      <c r="A125" s="18" t="n">
        <v>114</v>
      </c>
      <c r="B125" s="18" t="inlineStr">
        <is>
          <t>Lost After Dark</t>
        </is>
      </c>
      <c r="C125" s="18" t="inlineStr">
        <is>
          <t>2015</t>
        </is>
      </c>
      <c r="D125" s="18" t="inlineStr">
        <is>
          <t>Horror</t>
        </is>
      </c>
      <c r="E125" s="18" t="inlineStr">
        <is>
          <t>1 h 15 min</t>
        </is>
      </c>
      <c r="F125" s="18" t="inlineStr">
        <is>
          <t>EXCLUSIVE</t>
        </is>
      </c>
      <c r="G125" s="18" t="inlineStr">
        <is>
          <t>crime, exclusive</t>
        </is>
      </c>
      <c r="H125" s="31" t="inlineStr">
        <is>
          <t>https://www.imdb.com/find/?q=Lost+After+Dark+2015</t>
        </is>
      </c>
      <c r="I125" s="34" t="inlineStr">
        <is>
          <t>B — Core</t>
        </is>
      </c>
      <c r="J125" s="33" t="n">
        <v>1200</v>
      </c>
      <c r="K125" s="33">
        <f>J125*3</f>
        <v/>
      </c>
      <c r="L125" s="13" t="inlineStr">
        <is>
          <t>Exclusive to MENA</t>
        </is>
      </c>
    </row>
    <row r="126">
      <c r="A126" s="18" t="n">
        <v>115</v>
      </c>
      <c r="B126" s="18" t="inlineStr">
        <is>
          <t>Mafia</t>
        </is>
      </c>
      <c r="C126" s="18" t="inlineStr">
        <is>
          <t>2013</t>
        </is>
      </c>
      <c r="D126" s="18" t="inlineStr">
        <is>
          <t>Action, Crime</t>
        </is>
      </c>
      <c r="E126" s="18" t="inlineStr">
        <is>
          <t>1 h 40 min</t>
        </is>
      </c>
      <c r="F126" s="18" t="inlineStr">
        <is>
          <t>Not on MENA SVOD</t>
        </is>
      </c>
      <c r="G126" s="18" t="inlineStr">
        <is>
          <t>crime</t>
        </is>
      </c>
      <c r="H126" s="31" t="inlineStr">
        <is>
          <t>https://www.imdb.com/find/?q=Mafia+2013</t>
        </is>
      </c>
      <c r="I126" t="inlineStr">
        <is>
          <t>D — Library</t>
        </is>
      </c>
      <c r="J126" s="33" t="n">
        <v>300</v>
      </c>
      <c r="K126" s="33">
        <f>J126*3</f>
        <v/>
      </c>
      <c r="L126" s="13" t="inlineStr"/>
    </row>
    <row r="127">
      <c r="A127" s="18" t="n">
        <v>116</v>
      </c>
      <c r="B127" s="18" t="inlineStr">
        <is>
          <t>Making a Killing</t>
        </is>
      </c>
      <c r="C127" s="18" t="inlineStr">
        <is>
          <t>2020</t>
        </is>
      </c>
      <c r="D127" s="18" t="inlineStr">
        <is>
          <t>Crime, Mystery</t>
        </is>
      </c>
      <c r="E127" s="18" t="inlineStr">
        <is>
          <t>1 h 43 min</t>
        </is>
      </c>
      <c r="F127" s="18" t="inlineStr">
        <is>
          <t>Not on MENA SVOD</t>
        </is>
      </c>
      <c r="G127" s="18" t="inlineStr">
        <is>
          <t>crime</t>
        </is>
      </c>
      <c r="H127" s="31" t="inlineStr">
        <is>
          <t>https://www.imdb.com/find/?q=Making+a+Killing+2020</t>
        </is>
      </c>
      <c r="I127" s="34" t="inlineStr">
        <is>
          <t>B — Core</t>
        </is>
      </c>
      <c r="J127" s="33" t="n">
        <v>1200</v>
      </c>
      <c r="K127" s="33">
        <f>J127*3</f>
        <v/>
      </c>
      <c r="L127" s="13" t="inlineStr">
        <is>
          <t>Recent release</t>
        </is>
      </c>
    </row>
    <row r="128">
      <c r="A128" s="18" t="n">
        <v>117</v>
      </c>
      <c r="B128" s="18" t="inlineStr">
        <is>
          <t>Malasaña 32</t>
        </is>
      </c>
      <c r="C128" s="18" t="inlineStr">
        <is>
          <t>2020</t>
        </is>
      </c>
      <c r="D128" s="18" t="inlineStr">
        <is>
          <t>Mystery, Terror</t>
        </is>
      </c>
      <c r="E128" s="18" t="inlineStr">
        <is>
          <t>1 h 44 min</t>
        </is>
      </c>
      <c r="F128" s="18" t="inlineStr">
        <is>
          <t>Not on MENA SVOD</t>
        </is>
      </c>
      <c r="G128" s="18" t="inlineStr">
        <is>
          <t>terror</t>
        </is>
      </c>
      <c r="H128" s="31" t="inlineStr">
        <is>
          <t>https://www.imdb.com/find/?q=Malasa%C3%B1a+32+2020</t>
        </is>
      </c>
      <c r="I128" s="34" t="inlineStr">
        <is>
          <t>B — Core</t>
        </is>
      </c>
      <c r="J128" s="33" t="n">
        <v>1200</v>
      </c>
      <c r="K128" s="33">
        <f>J128*3</f>
        <v/>
      </c>
      <c r="L128" s="13" t="inlineStr">
        <is>
          <t>Recent release</t>
        </is>
      </c>
    </row>
    <row r="129">
      <c r="A129" s="18" t="n">
        <v>118</v>
      </c>
      <c r="B129" s="18" t="inlineStr">
        <is>
          <t>Man Eater</t>
        </is>
      </c>
      <c r="C129" s="18" t="inlineStr">
        <is>
          <t>2015</t>
        </is>
      </c>
      <c r="D129" s="18" t="inlineStr">
        <is>
          <t>Thriller, Action, Mystery, Horror</t>
        </is>
      </c>
      <c r="E129" s="18" t="inlineStr">
        <is>
          <t>1 h 24 min</t>
        </is>
      </c>
      <c r="F129" s="18" t="inlineStr">
        <is>
          <t>Not on MENA SVOD</t>
        </is>
      </c>
      <c r="G129" s="18" t="inlineStr">
        <is>
          <t>terror, exclusive</t>
        </is>
      </c>
      <c r="H129" s="31" t="inlineStr">
        <is>
          <t>https://www.imdb.com/find/?q=Man+Eater+2015</t>
        </is>
      </c>
      <c r="I129" s="35" t="inlineStr">
        <is>
          <t>C — Catalog</t>
        </is>
      </c>
      <c r="J129" s="33" t="n">
        <v>600</v>
      </c>
      <c r="K129" s="33">
        <f>J129*3</f>
        <v/>
      </c>
      <c r="L129" s="13" t="inlineStr"/>
    </row>
    <row r="130">
      <c r="A130" s="18" t="n">
        <v>119</v>
      </c>
      <c r="B130" s="18" t="inlineStr">
        <is>
          <t>Master Z: The IP Man legacy</t>
        </is>
      </c>
      <c r="C130" s="18" t="inlineStr">
        <is>
          <t>2018</t>
        </is>
      </c>
      <c r="D130" s="18" t="inlineStr">
        <is>
          <t>Action, Crime</t>
        </is>
      </c>
      <c r="E130" s="18" t="inlineStr">
        <is>
          <t>1 h 47 min</t>
        </is>
      </c>
      <c r="F130" s="18" t="inlineStr">
        <is>
          <t>Not on MENA SVOD</t>
        </is>
      </c>
      <c r="G130" s="18" t="inlineStr">
        <is>
          <t>crime</t>
        </is>
      </c>
      <c r="H130" s="31" t="inlineStr">
        <is>
          <t>https://www.imdb.com/find/?q=Master+Z%3A+The+IP+Man+legacy+2018</t>
        </is>
      </c>
      <c r="I130" t="inlineStr">
        <is>
          <t>D — Library</t>
        </is>
      </c>
      <c r="J130" s="33" t="n">
        <v>300</v>
      </c>
      <c r="K130" s="33">
        <f>J130*3</f>
        <v/>
      </c>
      <c r="L130" s="13" t="inlineStr"/>
    </row>
    <row r="131">
      <c r="A131" s="18" t="n">
        <v>120</v>
      </c>
      <c r="B131" s="18" t="inlineStr">
        <is>
          <t>Measure Of Revenge</t>
        </is>
      </c>
      <c r="C131" s="18" t="inlineStr">
        <is>
          <t>2022</t>
        </is>
      </c>
      <c r="D131" s="18" t="inlineStr">
        <is>
          <t>Thriller, Crime</t>
        </is>
      </c>
      <c r="E131" s="18" t="inlineStr">
        <is>
          <t>1 h 28 min</t>
        </is>
      </c>
      <c r="F131" s="18" t="inlineStr">
        <is>
          <t>Not on MENA SVOD</t>
        </is>
      </c>
      <c r="G131" s="18" t="inlineStr">
        <is>
          <t>crime</t>
        </is>
      </c>
      <c r="H131" s="31" t="inlineStr">
        <is>
          <t>https://www.imdb.com/find/?q=Measure+Of+Revenge+2022</t>
        </is>
      </c>
      <c r="I131" s="34" t="inlineStr">
        <is>
          <t>B — Core</t>
        </is>
      </c>
      <c r="J131" s="33" t="n">
        <v>1200</v>
      </c>
      <c r="K131" s="33">
        <f>J131*3</f>
        <v/>
      </c>
      <c r="L131" s="13" t="inlineStr">
        <is>
          <t>Recent release</t>
        </is>
      </c>
    </row>
    <row r="132">
      <c r="A132" s="18" t="n">
        <v>121</v>
      </c>
      <c r="B132" s="18" t="inlineStr">
        <is>
          <t>Mermaid Down</t>
        </is>
      </c>
      <c r="C132" s="18" t="inlineStr">
        <is>
          <t>2019</t>
        </is>
      </c>
      <c r="D132" s="18" t="inlineStr">
        <is>
          <t>Thriller, Fantasy, Mystery, Horror</t>
        </is>
      </c>
      <c r="E132" s="18" t="inlineStr">
        <is>
          <t>1 h 40 min</t>
        </is>
      </c>
      <c r="F132" s="18" t="inlineStr">
        <is>
          <t>EXCLUSIVE</t>
        </is>
      </c>
      <c r="G132" s="18" t="inlineStr">
        <is>
          <t>terror, exclusive</t>
        </is>
      </c>
      <c r="H132" s="31" t="inlineStr">
        <is>
          <t>https://www.imdb.com/find/?q=Mermaid+Down+2019</t>
        </is>
      </c>
      <c r="I132" s="32" t="inlineStr">
        <is>
          <t>A — Premium</t>
        </is>
      </c>
      <c r="J132" s="33" t="n">
        <v>2400</v>
      </c>
      <c r="K132" s="33">
        <f>J132*3</f>
        <v/>
      </c>
      <c r="L132" s="13" t="inlineStr">
        <is>
          <t>Monopoly moat: exclusive + recent</t>
        </is>
      </c>
    </row>
    <row r="133">
      <c r="A133" s="18" t="n">
        <v>122</v>
      </c>
      <c r="B133" s="18" t="inlineStr">
        <is>
          <t>Messages Deleted</t>
        </is>
      </c>
      <c r="C133" s="18" t="inlineStr">
        <is>
          <t>2010</t>
        </is>
      </c>
      <c r="D133" s="18" t="inlineStr">
        <is>
          <t>Thriller</t>
        </is>
      </c>
      <c r="E133" s="18" t="inlineStr">
        <is>
          <t>1 h 27 min</t>
        </is>
      </c>
      <c r="F133" s="18" t="inlineStr">
        <is>
          <t>EXCLUSIVE</t>
        </is>
      </c>
      <c r="G133" s="18" t="inlineStr">
        <is>
          <t>exclusive, midnight-movies</t>
        </is>
      </c>
      <c r="H133" s="31" t="inlineStr">
        <is>
          <t>https://www.imdb.com/find/?q=Messages+Deleted+2010</t>
        </is>
      </c>
      <c r="I133" s="32" t="inlineStr">
        <is>
          <t>A — Premium</t>
        </is>
      </c>
      <c r="J133" s="33" t="n">
        <v>2400</v>
      </c>
      <c r="K133" s="33">
        <f>J133*3</f>
        <v/>
      </c>
      <c r="L133" s="13" t="inlineStr">
        <is>
          <t>Exclusive to MENA</t>
        </is>
      </c>
    </row>
    <row r="134">
      <c r="A134" s="18" t="n">
        <v>123</v>
      </c>
      <c r="B134" s="18" t="inlineStr">
        <is>
          <t>Mid Century</t>
        </is>
      </c>
      <c r="C134" s="18" t="inlineStr">
        <is>
          <t>2022</t>
        </is>
      </c>
      <c r="D134" s="18" t="inlineStr">
        <is>
          <t>Thriller, Fantasy, Mystery, Horror</t>
        </is>
      </c>
      <c r="E134" s="18" t="inlineStr">
        <is>
          <t>1 h 44 min</t>
        </is>
      </c>
      <c r="F134" s="18" t="inlineStr">
        <is>
          <t>--</t>
        </is>
      </c>
      <c r="G134" s="18" t="inlineStr">
        <is>
          <t>fantasia</t>
        </is>
      </c>
      <c r="H134" s="31" t="inlineStr">
        <is>
          <t>https://www.imdb.com/find/?q=Mid+Century+2022</t>
        </is>
      </c>
      <c r="I134" s="34" t="inlineStr">
        <is>
          <t>B — Core</t>
        </is>
      </c>
      <c r="J134" s="33" t="n">
        <v>1200</v>
      </c>
      <c r="K134" s="33">
        <f>J134*3</f>
        <v/>
      </c>
      <c r="L134" s="13" t="inlineStr">
        <is>
          <t>Recent release</t>
        </is>
      </c>
    </row>
    <row r="135">
      <c r="A135" s="18" t="n">
        <v>124</v>
      </c>
      <c r="B135" s="18" t="inlineStr">
        <is>
          <t>Minor Premise</t>
        </is>
      </c>
      <c r="C135" s="18" t="inlineStr">
        <is>
          <t>2020</t>
        </is>
      </c>
      <c r="D135" s="18" t="inlineStr">
        <is>
          <t>Thriller, Sci-Fi</t>
        </is>
      </c>
      <c r="E135" s="18" t="inlineStr">
        <is>
          <t>1 h 35 min</t>
        </is>
      </c>
      <c r="F135" s="18" t="inlineStr">
        <is>
          <t>EXCLUSIVE</t>
        </is>
      </c>
      <c r="G135" s="18" t="inlineStr">
        <is>
          <t>sci-fi, exclusive</t>
        </is>
      </c>
      <c r="H135" s="31" t="inlineStr">
        <is>
          <t>https://www.imdb.com/find/?q=Minor+Premise+2020</t>
        </is>
      </c>
      <c r="I135" s="32" t="inlineStr">
        <is>
          <t>A — Premium</t>
        </is>
      </c>
      <c r="J135" s="33" t="n">
        <v>2400</v>
      </c>
      <c r="K135" s="33">
        <f>J135*3</f>
        <v/>
      </c>
      <c r="L135" s="13" t="inlineStr">
        <is>
          <t>Monopoly moat: exclusive + recent</t>
        </is>
      </c>
    </row>
    <row r="136">
      <c r="A136" s="18" t="n">
        <v>125</v>
      </c>
      <c r="B136" s="18" t="inlineStr">
        <is>
          <t>Mischief Night</t>
        </is>
      </c>
      <c r="C136" s="18" t="inlineStr">
        <is>
          <t>2013</t>
        </is>
      </c>
      <c r="D136" s="18" t="inlineStr">
        <is>
          <t>Thriller, Horror</t>
        </is>
      </c>
      <c r="E136" s="18" t="inlineStr">
        <is>
          <t>1 h 26 min</t>
        </is>
      </c>
      <c r="F136" s="18" t="inlineStr">
        <is>
          <t>EXCLUSIVE</t>
        </is>
      </c>
      <c r="G136" s="18" t="inlineStr">
        <is>
          <t>crime, exclusive</t>
        </is>
      </c>
      <c r="H136" s="31" t="inlineStr">
        <is>
          <t>https://www.imdb.com/find/?q=Mischief+Night+2013</t>
        </is>
      </c>
      <c r="I136" s="32" t="inlineStr">
        <is>
          <t>A — Premium</t>
        </is>
      </c>
      <c r="J136" s="33" t="n">
        <v>2400</v>
      </c>
      <c r="K136" s="33">
        <f>J136*3</f>
        <v/>
      </c>
      <c r="L136" s="13" t="inlineStr">
        <is>
          <t>Exclusive to MENA</t>
        </is>
      </c>
    </row>
    <row r="137">
      <c r="A137" s="18" t="n">
        <v>126</v>
      </c>
      <c r="B137" s="18" t="inlineStr">
        <is>
          <t>Mohawk</t>
        </is>
      </c>
      <c r="C137" s="18" t="inlineStr">
        <is>
          <t>2017</t>
        </is>
      </c>
      <c r="D137" s="18" t="inlineStr">
        <is>
          <t>Action</t>
        </is>
      </c>
      <c r="E137" s="18" t="inlineStr">
        <is>
          <t>1 h 32 min</t>
        </is>
      </c>
      <c r="F137" s="18" t="inlineStr">
        <is>
          <t>Not on MENA SVOD</t>
        </is>
      </c>
      <c r="G137" s="18" t="inlineStr">
        <is>
          <t>crime</t>
        </is>
      </c>
      <c r="H137" s="31" t="inlineStr">
        <is>
          <t>https://www.imdb.com/find/?q=Mohawk+2017</t>
        </is>
      </c>
      <c r="I137" t="inlineStr">
        <is>
          <t>D — Library</t>
        </is>
      </c>
      <c r="J137" s="33" t="n">
        <v>300</v>
      </c>
      <c r="K137" s="33">
        <f>J137*3</f>
        <v/>
      </c>
      <c r="L137" s="13" t="inlineStr"/>
    </row>
    <row r="138">
      <c r="A138" s="18" t="n">
        <v>127</v>
      </c>
      <c r="B138" s="18" t="inlineStr">
        <is>
          <t>Monkey King Reborn</t>
        </is>
      </c>
      <c r="C138" s="18" t="inlineStr">
        <is>
          <t>2021</t>
        </is>
      </c>
      <c r="D138" s="18" t="inlineStr">
        <is>
          <t>Action, Fantasy</t>
        </is>
      </c>
      <c r="E138" s="18" t="inlineStr">
        <is>
          <t>1 h 35 min</t>
        </is>
      </c>
      <c r="F138" s="18" t="inlineStr">
        <is>
          <t>Not on MENA SVOD</t>
        </is>
      </c>
      <c r="G138" s="18" t="inlineStr">
        <is>
          <t>young-audiences</t>
        </is>
      </c>
      <c r="H138" s="31" t="inlineStr">
        <is>
          <t>https://www.imdb.com/find/?q=Monkey+King+Reborn+2021</t>
        </is>
      </c>
      <c r="I138" s="34" t="inlineStr">
        <is>
          <t>B — Core</t>
        </is>
      </c>
      <c r="J138" s="33" t="n">
        <v>1200</v>
      </c>
      <c r="K138" s="33">
        <f>J138*3</f>
        <v/>
      </c>
      <c r="L138" s="13" t="inlineStr">
        <is>
          <t>Recent release</t>
        </is>
      </c>
    </row>
    <row r="139">
      <c r="A139" s="18" t="n">
        <v>128</v>
      </c>
      <c r="B139" s="18" t="inlineStr">
        <is>
          <t>Monster Island</t>
        </is>
      </c>
      <c r="C139" s="18" t="inlineStr">
        <is>
          <t>2017</t>
        </is>
      </c>
      <c r="D139" s="18" t="inlineStr">
        <is>
          <t>Comedy, Adventure, Fantasy, Family, Animation</t>
        </is>
      </c>
      <c r="E139" s="18" t="inlineStr">
        <is>
          <t>1 h 17 min</t>
        </is>
      </c>
      <c r="F139" s="18" t="inlineStr">
        <is>
          <t>Not on MENA SVOD</t>
        </is>
      </c>
      <c r="G139" s="18" t="inlineStr">
        <is>
          <t>young-audiences</t>
        </is>
      </c>
      <c r="H139" s="31" t="inlineStr">
        <is>
          <t>https://www.imdb.com/find/?q=Monster+Island+2017</t>
        </is>
      </c>
      <c r="I139" t="inlineStr">
        <is>
          <t>D — Library</t>
        </is>
      </c>
      <c r="J139" s="33" t="n">
        <v>300</v>
      </c>
      <c r="K139" s="33">
        <f>J139*3</f>
        <v/>
      </c>
      <c r="L139" s="13" t="inlineStr"/>
    </row>
    <row r="140">
      <c r="A140" s="18" t="n">
        <v>129</v>
      </c>
      <c r="B140" s="18" t="inlineStr">
        <is>
          <t>Monsters Of Man</t>
        </is>
      </c>
      <c r="C140" s="18" t="inlineStr">
        <is>
          <t>2020</t>
        </is>
      </c>
      <c r="D140" s="18" t="inlineStr">
        <is>
          <t>Thriller, Action, Sci-Fi</t>
        </is>
      </c>
      <c r="E140" s="18" t="inlineStr">
        <is>
          <t>2 h 6 min</t>
        </is>
      </c>
      <c r="F140" s="18" t="inlineStr">
        <is>
          <t>EXCLUSIVE</t>
        </is>
      </c>
      <c r="G140" s="18" t="inlineStr">
        <is>
          <t>sci-fi, exclusive</t>
        </is>
      </c>
      <c r="H140" s="31" t="inlineStr">
        <is>
          <t>https://www.imdb.com/find/?q=Monsters+Of+Man+2020</t>
        </is>
      </c>
      <c r="I140" s="32" t="inlineStr">
        <is>
          <t>A — Premium</t>
        </is>
      </c>
      <c r="J140" s="33" t="n">
        <v>2400</v>
      </c>
      <c r="K140" s="33">
        <f>J140*3</f>
        <v/>
      </c>
      <c r="L140" s="13" t="inlineStr">
        <is>
          <t>Monopoly moat: exclusive + recent</t>
        </is>
      </c>
    </row>
    <row r="141">
      <c r="A141" s="18" t="n">
        <v>130</v>
      </c>
      <c r="B141" s="18" t="inlineStr">
        <is>
          <t>Motel Melati</t>
        </is>
      </c>
      <c r="C141" s="18" t="inlineStr">
        <is>
          <t>2023</t>
        </is>
      </c>
      <c r="D141" s="18" t="inlineStr">
        <is>
          <t>Thriller, Mystery, Horror</t>
        </is>
      </c>
      <c r="E141" s="18" t="inlineStr">
        <is>
          <t>1 h 34 min</t>
        </is>
      </c>
      <c r="F141" s="18" t="inlineStr">
        <is>
          <t>EXCLUSIVE</t>
        </is>
      </c>
      <c r="G141" s="18" t="inlineStr">
        <is>
          <t>originals, terror, exclusive</t>
        </is>
      </c>
      <c r="H141" s="31" t="inlineStr">
        <is>
          <t>https://www.imdb.com/find/?q=Motel+Melati+2023</t>
        </is>
      </c>
      <c r="I141" s="32" t="inlineStr">
        <is>
          <t>A — Premium</t>
        </is>
      </c>
      <c r="J141" s="33" t="n">
        <v>2400</v>
      </c>
      <c r="K141" s="33">
        <f>J141*3</f>
        <v/>
      </c>
      <c r="L141" s="13" t="inlineStr">
        <is>
          <t>Monopoly moat: exclusive + recent</t>
        </is>
      </c>
    </row>
    <row r="142">
      <c r="A142" s="18" t="n">
        <v>131</v>
      </c>
      <c r="B142" s="18" t="inlineStr">
        <is>
          <t>Night Drive</t>
        </is>
      </c>
      <c r="C142" s="18" t="inlineStr">
        <is>
          <t>2021</t>
        </is>
      </c>
      <c r="D142" s="18" t="inlineStr">
        <is>
          <t>Thriller, Crime</t>
        </is>
      </c>
      <c r="E142" s="18" t="inlineStr">
        <is>
          <t>1 h 19 min</t>
        </is>
      </c>
      <c r="F142" s="18" t="inlineStr">
        <is>
          <t>EXCLUSIVE</t>
        </is>
      </c>
      <c r="G142" s="18" t="inlineStr">
        <is>
          <t>crime, exclusive</t>
        </is>
      </c>
      <c r="H142" s="31" t="inlineStr">
        <is>
          <t>https://www.imdb.com/find/?q=Night+Drive+2021</t>
        </is>
      </c>
      <c r="I142" s="32" t="inlineStr">
        <is>
          <t>A — Premium</t>
        </is>
      </c>
      <c r="J142" s="33" t="n">
        <v>2400</v>
      </c>
      <c r="K142" s="33">
        <f>J142*3</f>
        <v/>
      </c>
      <c r="L142" s="13" t="inlineStr">
        <is>
          <t>Monopoly moat: exclusive + recent</t>
        </is>
      </c>
    </row>
    <row r="143">
      <c r="A143" s="18" t="n">
        <v>132</v>
      </c>
      <c r="B143" s="18" t="inlineStr">
        <is>
          <t>Night Of The Living Deb</t>
        </is>
      </c>
      <c r="C143" s="18" t="inlineStr">
        <is>
          <t>2015</t>
        </is>
      </c>
      <c r="D143" s="18" t="inlineStr">
        <is>
          <t>Comedy, Horror</t>
        </is>
      </c>
      <c r="E143" s="18" t="inlineStr">
        <is>
          <t>1 h 20 min</t>
        </is>
      </c>
      <c r="F143" s="18" t="inlineStr">
        <is>
          <t>Not on MENA SVOD</t>
        </is>
      </c>
      <c r="G143" s="18" t="inlineStr">
        <is>
          <t>terror</t>
        </is>
      </c>
      <c r="H143" s="31" t="inlineStr">
        <is>
          <t>https://www.imdb.com/find/?q=Night+Of+The+Living+Deb+2015</t>
        </is>
      </c>
      <c r="I143" s="35" t="inlineStr">
        <is>
          <t>C — Catalog</t>
        </is>
      </c>
      <c r="J143" s="33" t="n">
        <v>600</v>
      </c>
      <c r="K143" s="33">
        <f>J143*3</f>
        <v/>
      </c>
      <c r="L143" s="13" t="inlineStr"/>
    </row>
    <row r="144">
      <c r="A144" s="18" t="n">
        <v>133</v>
      </c>
      <c r="B144" s="18" t="inlineStr">
        <is>
          <t>Nightworld: Door to Hell</t>
        </is>
      </c>
      <c r="C144" s="18" t="inlineStr">
        <is>
          <t>2017</t>
        </is>
      </c>
      <c r="D144" s="18" t="inlineStr">
        <is>
          <t>Thriller, Horror</t>
        </is>
      </c>
      <c r="E144" s="18" t="inlineStr">
        <is>
          <t>1 h 31 min</t>
        </is>
      </c>
      <c r="F144" s="18" t="inlineStr">
        <is>
          <t>EXCLUSIVE</t>
        </is>
      </c>
      <c r="G144" s="18" t="inlineStr">
        <is>
          <t>terror, exclusive</t>
        </is>
      </c>
      <c r="H144" s="31" t="inlineStr">
        <is>
          <t>https://www.imdb.com/find/?q=Nightworld%3A+Door+to+Hell+2017</t>
        </is>
      </c>
      <c r="I144" s="32" t="inlineStr">
        <is>
          <t>A — Premium</t>
        </is>
      </c>
      <c r="J144" s="33" t="n">
        <v>2400</v>
      </c>
      <c r="K144" s="33">
        <f>J144*3</f>
        <v/>
      </c>
      <c r="L144" s="13" t="inlineStr">
        <is>
          <t>Exclusive to MENA</t>
        </is>
      </c>
    </row>
    <row r="145">
      <c r="A145" s="18" t="n">
        <v>134</v>
      </c>
      <c r="B145" s="18" t="inlineStr">
        <is>
          <t>Nine Dead</t>
        </is>
      </c>
      <c r="C145" s="18" t="inlineStr">
        <is>
          <t>2009</t>
        </is>
      </c>
      <c r="D145" s="18" t="inlineStr">
        <is>
          <t>Thriller, Crime, Mystery, Horror</t>
        </is>
      </c>
      <c r="E145" s="18" t="inlineStr">
        <is>
          <t>1 h 24 min</t>
        </is>
      </c>
      <c r="F145" s="18" t="inlineStr">
        <is>
          <t>Not on MENA SVOD</t>
        </is>
      </c>
      <c r="G145" s="18" t="inlineStr">
        <is>
          <t>crime, exclusive</t>
        </is>
      </c>
      <c r="H145" s="31" t="inlineStr">
        <is>
          <t>https://www.imdb.com/find/?q=Nine+Dead+2009</t>
        </is>
      </c>
      <c r="I145" s="35" t="inlineStr">
        <is>
          <t>C — Catalog</t>
        </is>
      </c>
      <c r="J145" s="33" t="n">
        <v>600</v>
      </c>
      <c r="K145" s="33">
        <f>J145*3</f>
        <v/>
      </c>
      <c r="L145" s="13" t="inlineStr"/>
    </row>
    <row r="146">
      <c r="A146" s="18" t="n">
        <v>135</v>
      </c>
      <c r="B146" s="18" t="inlineStr">
        <is>
          <t>No Visitor</t>
        </is>
      </c>
      <c r="C146" s="18" t="inlineStr">
        <is>
          <t>2018</t>
        </is>
      </c>
      <c r="D146" s="18" t="inlineStr">
        <is>
          <t>Horror</t>
        </is>
      </c>
      <c r="E146" s="18" t="inlineStr">
        <is>
          <t>1 h 39 min</t>
        </is>
      </c>
      <c r="F146" s="18" t="inlineStr">
        <is>
          <t>EXCLUSIVE</t>
        </is>
      </c>
      <c r="G146" s="18" t="inlineStr">
        <is>
          <t>terror, exclusive</t>
        </is>
      </c>
      <c r="H146" s="31" t="inlineStr">
        <is>
          <t>https://www.imdb.com/find/?q=No+Visitor+2018</t>
        </is>
      </c>
      <c r="I146" s="32" t="inlineStr">
        <is>
          <t>A — Premium</t>
        </is>
      </c>
      <c r="J146" s="33" t="n">
        <v>2400</v>
      </c>
      <c r="K146" s="33">
        <f>J146*3</f>
        <v/>
      </c>
      <c r="L146" s="13" t="inlineStr">
        <is>
          <t>Exclusive to MENA</t>
        </is>
      </c>
    </row>
    <row r="147">
      <c r="A147" s="18" t="n">
        <v>136</v>
      </c>
      <c r="B147" s="18" t="inlineStr">
        <is>
          <t>Open Water 3 Cage Dive</t>
        </is>
      </c>
      <c r="C147" s="18" t="inlineStr">
        <is>
          <t>2017</t>
        </is>
      </c>
      <c r="D147" s="18" t="inlineStr">
        <is>
          <t>Thriller, Horror</t>
        </is>
      </c>
      <c r="E147" s="18" t="inlineStr">
        <is>
          <t>1 h 17 min</t>
        </is>
      </c>
      <c r="F147" s="18" t="inlineStr">
        <is>
          <t>EXCLUSIVE</t>
        </is>
      </c>
      <c r="G147" s="18" t="inlineStr">
        <is>
          <t>fantasia, exclusive</t>
        </is>
      </c>
      <c r="H147" s="31" t="inlineStr">
        <is>
          <t>https://www.imdb.com/find/?q=Open+Water+3+Cage+Dive+2017</t>
        </is>
      </c>
      <c r="I147" s="34" t="inlineStr">
        <is>
          <t>B — Core</t>
        </is>
      </c>
      <c r="J147" s="33" t="n">
        <v>1200</v>
      </c>
      <c r="K147" s="33">
        <f>J147*3</f>
        <v/>
      </c>
      <c r="L147" s="13" t="inlineStr">
        <is>
          <t>Exclusive to MENA</t>
        </is>
      </c>
    </row>
    <row r="148">
      <c r="A148" s="18" t="n">
        <v>137</v>
      </c>
      <c r="B148" s="18" t="inlineStr">
        <is>
          <t>Orca, The Killer Whale</t>
        </is>
      </c>
      <c r="C148" s="18" t="inlineStr">
        <is>
          <t>1977</t>
        </is>
      </c>
      <c r="D148" s="18" t="inlineStr">
        <is>
          <t>Thriller, Terror</t>
        </is>
      </c>
      <c r="E148" s="18" t="inlineStr">
        <is>
          <t>1 h 32 min</t>
        </is>
      </c>
      <c r="F148" s="18" t="inlineStr">
        <is>
          <t>Not on MENA SVOD</t>
        </is>
      </c>
      <c r="G148" s="18" t="inlineStr">
        <is>
          <t>terror</t>
        </is>
      </c>
      <c r="H148" s="31" t="inlineStr">
        <is>
          <t>https://www.imdb.com/find/?q=Orca%2C+The+Killer+Whale+1977</t>
        </is>
      </c>
      <c r="I148" s="35" t="inlineStr">
        <is>
          <t>C — Catalog</t>
        </is>
      </c>
      <c r="J148" s="33" t="n">
        <v>600</v>
      </c>
      <c r="K148" s="33">
        <f>J148*3</f>
        <v/>
      </c>
      <c r="L148" s="13" t="inlineStr"/>
    </row>
    <row r="149">
      <c r="A149" s="18" t="n">
        <v>138</v>
      </c>
      <c r="B149" s="18" t="inlineStr">
        <is>
          <t>Outlaws and Angels</t>
        </is>
      </c>
      <c r="C149" s="18" t="inlineStr">
        <is>
          <t>2016</t>
        </is>
      </c>
      <c r="D149" s="18" t="inlineStr">
        <is>
          <t>Thriller, Action, Western</t>
        </is>
      </c>
      <c r="E149" s="18" t="inlineStr">
        <is>
          <t>1 h 50 min</t>
        </is>
      </c>
      <c r="F149" s="18" t="inlineStr">
        <is>
          <t>Not on MENA SVOD</t>
        </is>
      </c>
      <c r="G149" s="18" t="inlineStr">
        <is>
          <t>crime</t>
        </is>
      </c>
      <c r="H149" s="31" t="inlineStr">
        <is>
          <t>https://www.imdb.com/find/?q=Outlaws+and+Angels+2016</t>
        </is>
      </c>
      <c r="I149" s="35" t="inlineStr">
        <is>
          <t>C — Catalog</t>
        </is>
      </c>
      <c r="J149" s="33" t="n">
        <v>600</v>
      </c>
      <c r="K149" s="33">
        <f>J149*3</f>
        <v/>
      </c>
      <c r="L149" s="13" t="inlineStr"/>
    </row>
    <row r="150">
      <c r="A150" s="18" t="n">
        <v>139</v>
      </c>
      <c r="B150" s="18" t="inlineStr">
        <is>
          <t>Pacific Standard time</t>
        </is>
      </c>
      <c r="C150" s="18" t="inlineStr">
        <is>
          <t>2016</t>
        </is>
      </c>
      <c r="D150" s="18" t="inlineStr">
        <is>
          <t>Thriller, Crime, Mystery</t>
        </is>
      </c>
      <c r="E150" s="18" t="inlineStr">
        <is>
          <t>1 h 28 min</t>
        </is>
      </c>
      <c r="F150" s="18" t="inlineStr">
        <is>
          <t>Not on MENA SVOD</t>
        </is>
      </c>
      <c r="G150" s="18" t="inlineStr">
        <is>
          <t>crime</t>
        </is>
      </c>
      <c r="H150" s="31" t="inlineStr">
        <is>
          <t>https://www.imdb.com/find/?q=Pacific+Standard+time+2016</t>
        </is>
      </c>
      <c r="I150" s="35" t="inlineStr">
        <is>
          <t>C — Catalog</t>
        </is>
      </c>
      <c r="J150" s="33" t="n">
        <v>600</v>
      </c>
      <c r="K150" s="33">
        <f>J150*3</f>
        <v/>
      </c>
      <c r="L150" s="13" t="inlineStr"/>
    </row>
    <row r="151">
      <c r="A151" s="18" t="n">
        <v>140</v>
      </c>
      <c r="B151" s="18" t="inlineStr">
        <is>
          <t>Patients Of A Saint</t>
        </is>
      </c>
      <c r="C151" s="18" t="inlineStr">
        <is>
          <t>2020</t>
        </is>
      </c>
      <c r="D151" s="18" t="inlineStr">
        <is>
          <t>Horror</t>
        </is>
      </c>
      <c r="E151" s="18" t="inlineStr">
        <is>
          <t>1 h 46 min</t>
        </is>
      </c>
      <c r="F151" s="18" t="inlineStr">
        <is>
          <t>Not on MENA SVOD</t>
        </is>
      </c>
      <c r="G151" s="18" t="inlineStr">
        <is>
          <t>slasher</t>
        </is>
      </c>
      <c r="H151" s="31" t="inlineStr">
        <is>
          <t>https://www.imdb.com/find/?q=Patients+Of+A+Saint+2020</t>
        </is>
      </c>
      <c r="I151" s="34" t="inlineStr">
        <is>
          <t>B — Core</t>
        </is>
      </c>
      <c r="J151" s="33" t="n">
        <v>1200</v>
      </c>
      <c r="K151" s="33">
        <f>J151*3</f>
        <v/>
      </c>
      <c r="L151" s="13" t="inlineStr">
        <is>
          <t>Recent release</t>
        </is>
      </c>
    </row>
    <row r="152">
      <c r="A152" s="18" t="n">
        <v>141</v>
      </c>
      <c r="B152" s="18" t="inlineStr">
        <is>
          <t>Percentage</t>
        </is>
      </c>
      <c r="C152" s="18" t="inlineStr">
        <is>
          <t>2014</t>
        </is>
      </c>
      <c r="D152" s="18" t="inlineStr">
        <is>
          <t>Action, Crime</t>
        </is>
      </c>
      <c r="E152" s="18" t="inlineStr">
        <is>
          <t>1 h 40 min</t>
        </is>
      </c>
      <c r="F152" s="18" t="inlineStr">
        <is>
          <t>Not on MENA SVOD</t>
        </is>
      </c>
      <c r="G152" s="18" t="inlineStr">
        <is>
          <t>crime</t>
        </is>
      </c>
      <c r="H152" s="31" t="inlineStr">
        <is>
          <t>https://www.imdb.com/find/?q=Percentage+2014</t>
        </is>
      </c>
      <c r="I152" t="inlineStr">
        <is>
          <t>D — Library</t>
        </is>
      </c>
      <c r="J152" s="33" t="n">
        <v>300</v>
      </c>
      <c r="K152" s="33">
        <f>J152*3</f>
        <v/>
      </c>
      <c r="L152" s="13" t="inlineStr"/>
    </row>
    <row r="153">
      <c r="A153" s="18" t="n">
        <v>142</v>
      </c>
      <c r="B153" s="18" t="inlineStr">
        <is>
          <t>Piranha Shark</t>
        </is>
      </c>
      <c r="C153" s="18" t="inlineStr">
        <is>
          <t>2017</t>
        </is>
      </c>
      <c r="D153" s="18" t="inlineStr">
        <is>
          <t>Comedy, Thriller, Action, Sci-Fi, Horror</t>
        </is>
      </c>
      <c r="E153" s="18" t="inlineStr">
        <is>
          <t>1 h 16 min</t>
        </is>
      </c>
      <c r="F153" s="18" t="inlineStr">
        <is>
          <t>Not on MENA SVOD</t>
        </is>
      </c>
      <c r="G153" s="18" t="inlineStr">
        <is>
          <t>sci-fi</t>
        </is>
      </c>
      <c r="H153" s="31" t="inlineStr">
        <is>
          <t>https://www.imdb.com/find/?q=Piranha+Shark+2017</t>
        </is>
      </c>
      <c r="I153" t="inlineStr">
        <is>
          <t>D — Library</t>
        </is>
      </c>
      <c r="J153" s="33" t="n">
        <v>300</v>
      </c>
      <c r="K153" s="33">
        <f>J153*3</f>
        <v/>
      </c>
      <c r="L153" s="13" t="inlineStr"/>
    </row>
    <row r="154">
      <c r="A154" s="18" t="n">
        <v>143</v>
      </c>
      <c r="B154" s="18" t="inlineStr">
        <is>
          <t>Popeye The Slayer Man</t>
        </is>
      </c>
      <c r="C154" s="18" t="inlineStr"/>
      <c r="D154" s="18" t="inlineStr">
        <is>
          <t>Horror, Slasher</t>
        </is>
      </c>
      <c r="E154" s="18" t="inlineStr">
        <is>
          <t>1 h 20 min</t>
        </is>
      </c>
      <c r="F154" s="18" t="inlineStr">
        <is>
          <t>Not on MENA SVOD</t>
        </is>
      </c>
      <c r="G154" s="18" t="inlineStr">
        <is>
          <t>slasher</t>
        </is>
      </c>
      <c r="H154" s="31" t="inlineStr">
        <is>
          <t>https://www.imdb.com/find/?q=Popeye+The+Slayer+Man+</t>
        </is>
      </c>
      <c r="I154" s="35" t="inlineStr">
        <is>
          <t>C — Catalog</t>
        </is>
      </c>
      <c r="J154" s="33" t="n">
        <v>600</v>
      </c>
      <c r="K154" s="33">
        <f>J154*3</f>
        <v/>
      </c>
      <c r="L154" s="13" t="inlineStr"/>
    </row>
    <row r="155">
      <c r="A155" s="18" t="n">
        <v>144</v>
      </c>
      <c r="B155" s="18" t="inlineStr">
        <is>
          <t>Post Mortem</t>
        </is>
      </c>
      <c r="C155" s="18" t="inlineStr">
        <is>
          <t>2022</t>
        </is>
      </c>
      <c r="D155" s="18" t="inlineStr">
        <is>
          <t>Thriller, Mystery, Horror, drama</t>
        </is>
      </c>
      <c r="E155" s="18" t="inlineStr">
        <is>
          <t>1 h 55 min</t>
        </is>
      </c>
      <c r="F155" s="18" t="inlineStr">
        <is>
          <t>EXCLUSIVE</t>
        </is>
      </c>
      <c r="G155" s="18" t="inlineStr">
        <is>
          <t>fantasia, exclusive</t>
        </is>
      </c>
      <c r="H155" s="31" t="inlineStr">
        <is>
          <t>https://www.imdb.com/find/?q=Post+Mortem+2022</t>
        </is>
      </c>
      <c r="I155" s="32" t="inlineStr">
        <is>
          <t>A — Premium</t>
        </is>
      </c>
      <c r="J155" s="33" t="n">
        <v>2400</v>
      </c>
      <c r="K155" s="33">
        <f>J155*3</f>
        <v/>
      </c>
      <c r="L155" s="13" t="inlineStr">
        <is>
          <t>Monopoly moat: exclusive + recent</t>
        </is>
      </c>
    </row>
    <row r="156">
      <c r="A156" s="18" t="n">
        <v>145</v>
      </c>
      <c r="B156" s="18" t="inlineStr">
        <is>
          <t>Primal Rage</t>
        </is>
      </c>
      <c r="C156" s="18" t="inlineStr">
        <is>
          <t>2018</t>
        </is>
      </c>
      <c r="D156" s="18" t="inlineStr">
        <is>
          <t>Thriller, Action, Mystery, Horror</t>
        </is>
      </c>
      <c r="E156" s="18" t="inlineStr">
        <is>
          <t>1 h 45 min</t>
        </is>
      </c>
      <c r="F156" s="18" t="inlineStr">
        <is>
          <t>EXCLUSIVE</t>
        </is>
      </c>
      <c r="G156" s="18" t="inlineStr">
        <is>
          <t>slasher, exclusive</t>
        </is>
      </c>
      <c r="H156" s="31" t="inlineStr">
        <is>
          <t>https://www.imdb.com/find/?q=Primal+Rage+2018</t>
        </is>
      </c>
      <c r="I156" s="32" t="inlineStr">
        <is>
          <t>A — Premium</t>
        </is>
      </c>
      <c r="J156" s="33" t="n">
        <v>2400</v>
      </c>
      <c r="K156" s="33">
        <f>J156*3</f>
        <v/>
      </c>
      <c r="L156" s="13" t="inlineStr">
        <is>
          <t>Exclusive to MENA</t>
        </is>
      </c>
    </row>
    <row r="157">
      <c r="A157" s="18" t="n">
        <v>146</v>
      </c>
      <c r="B157" s="18" t="inlineStr">
        <is>
          <t>Prince of Darkness</t>
        </is>
      </c>
      <c r="C157" s="18" t="inlineStr">
        <is>
          <t>1987</t>
        </is>
      </c>
      <c r="D157" s="18" t="inlineStr">
        <is>
          <t>Fantasy, Terror</t>
        </is>
      </c>
      <c r="E157" s="18" t="inlineStr">
        <is>
          <t>1 h 41 min</t>
        </is>
      </c>
      <c r="F157" s="18" t="inlineStr">
        <is>
          <t>Not on MENA SVOD</t>
        </is>
      </c>
      <c r="G157" s="18" t="inlineStr">
        <is>
          <t>fantasia</t>
        </is>
      </c>
      <c r="H157" s="31" t="inlineStr">
        <is>
          <t>https://www.imdb.com/find/?q=Prince+of+Darkness+1987</t>
        </is>
      </c>
      <c r="I157" t="inlineStr">
        <is>
          <t>D — Library</t>
        </is>
      </c>
      <c r="J157" s="33" t="n">
        <v>300</v>
      </c>
      <c r="K157" s="33">
        <f>J157*3</f>
        <v/>
      </c>
      <c r="L157" s="13" t="inlineStr"/>
    </row>
    <row r="158">
      <c r="A158" s="18" t="n">
        <v>147</v>
      </c>
      <c r="B158" s="18" t="inlineStr">
        <is>
          <t>Radioflash</t>
        </is>
      </c>
      <c r="C158" s="18" t="inlineStr">
        <is>
          <t>2019</t>
        </is>
      </c>
      <c r="D158" s="18" t="inlineStr">
        <is>
          <t>Thriller, Sci-Fi</t>
        </is>
      </c>
      <c r="E158" s="18" t="inlineStr">
        <is>
          <t>1 h 42 min</t>
        </is>
      </c>
      <c r="F158" s="18" t="inlineStr">
        <is>
          <t>EXCLUSIVE</t>
        </is>
      </c>
      <c r="G158" s="18" t="inlineStr">
        <is>
          <t>crime, exclusive</t>
        </is>
      </c>
      <c r="H158" s="31" t="inlineStr">
        <is>
          <t>https://www.imdb.com/find/?q=Radioflash+2019</t>
        </is>
      </c>
      <c r="I158" s="32" t="inlineStr">
        <is>
          <t>A — Premium</t>
        </is>
      </c>
      <c r="J158" s="33" t="n">
        <v>2400</v>
      </c>
      <c r="K158" s="33">
        <f>J158*3</f>
        <v/>
      </c>
      <c r="L158" s="13" t="inlineStr">
        <is>
          <t>Monopoly moat: exclusive + recent</t>
        </is>
      </c>
    </row>
    <row r="159">
      <c r="A159" s="18" t="n">
        <v>148</v>
      </c>
      <c r="B159" s="18" t="inlineStr">
        <is>
          <t>Rattlesnakes</t>
        </is>
      </c>
      <c r="C159" s="18" t="inlineStr">
        <is>
          <t>2019</t>
        </is>
      </c>
      <c r="D159" s="18" t="inlineStr">
        <is>
          <t>Thriller</t>
        </is>
      </c>
      <c r="E159" s="18" t="inlineStr">
        <is>
          <t>1 h 25 min</t>
        </is>
      </c>
      <c r="F159" s="18" t="inlineStr">
        <is>
          <t>EXCLUSIVE</t>
        </is>
      </c>
      <c r="G159" s="18" t="inlineStr">
        <is>
          <t>crime, exclusive</t>
        </is>
      </c>
      <c r="H159" s="31" t="inlineStr">
        <is>
          <t>https://www.imdb.com/find/?q=Rattlesnakes+2019</t>
        </is>
      </c>
      <c r="I159" s="32" t="inlineStr">
        <is>
          <t>A — Premium</t>
        </is>
      </c>
      <c r="J159" s="33" t="n">
        <v>2400</v>
      </c>
      <c r="K159" s="33">
        <f>J159*3</f>
        <v/>
      </c>
      <c r="L159" s="13" t="inlineStr">
        <is>
          <t>Monopoly moat: exclusive + recent</t>
        </is>
      </c>
    </row>
    <row r="160">
      <c r="A160" s="18" t="n">
        <v>149</v>
      </c>
      <c r="B160" s="18" t="inlineStr">
        <is>
          <t>Ravage</t>
        </is>
      </c>
      <c r="C160" s="18" t="inlineStr">
        <is>
          <t>2020</t>
        </is>
      </c>
      <c r="D160" s="18" t="inlineStr">
        <is>
          <t>Thriller, Horror</t>
        </is>
      </c>
      <c r="E160" s="18" t="inlineStr">
        <is>
          <t>1 h 24 min</t>
        </is>
      </c>
      <c r="F160" s="18" t="inlineStr">
        <is>
          <t>EXCLUSIVE</t>
        </is>
      </c>
      <c r="G160" s="18" t="inlineStr">
        <is>
          <t>crime, exclusive</t>
        </is>
      </c>
      <c r="H160" s="31" t="inlineStr">
        <is>
          <t>https://www.imdb.com/find/?q=Ravage+2020</t>
        </is>
      </c>
      <c r="I160" s="32" t="inlineStr">
        <is>
          <t>A — Premium</t>
        </is>
      </c>
      <c r="J160" s="33" t="n">
        <v>2400</v>
      </c>
      <c r="K160" s="33">
        <f>J160*3</f>
        <v/>
      </c>
      <c r="L160" s="13" t="inlineStr">
        <is>
          <t>Monopoly moat: exclusive + recent</t>
        </is>
      </c>
    </row>
    <row r="161">
      <c r="A161" s="18" t="n">
        <v>150</v>
      </c>
      <c r="B161" s="18" t="inlineStr">
        <is>
          <t>Raven’s Hollow</t>
        </is>
      </c>
      <c r="C161" s="18" t="inlineStr">
        <is>
          <t>2022</t>
        </is>
      </c>
      <c r="D161" s="18" t="inlineStr">
        <is>
          <t>Thriller, Horror</t>
        </is>
      </c>
      <c r="E161" s="18" t="inlineStr">
        <is>
          <t>1 h 40 min</t>
        </is>
      </c>
      <c r="F161" s="18" t="inlineStr">
        <is>
          <t>EXCLUSIVE</t>
        </is>
      </c>
      <c r="G161" s="18" t="inlineStr">
        <is>
          <t>crime, exclusive</t>
        </is>
      </c>
      <c r="H161" s="31" t="inlineStr">
        <is>
          <t>https://www.imdb.com/find/?q=Raven%E2%80%99s+Hollow+2022</t>
        </is>
      </c>
      <c r="I161" s="32" t="inlineStr">
        <is>
          <t>A — Premium</t>
        </is>
      </c>
      <c r="J161" s="33" t="n">
        <v>2400</v>
      </c>
      <c r="K161" s="33">
        <f>J161*3</f>
        <v/>
      </c>
      <c r="L161" s="13" t="inlineStr">
        <is>
          <t>Monopoly moat: exclusive + recent</t>
        </is>
      </c>
    </row>
    <row r="162">
      <c r="A162" s="18" t="n">
        <v>151</v>
      </c>
      <c r="B162" s="18" t="inlineStr">
        <is>
          <t>Realms</t>
        </is>
      </c>
      <c r="C162" s="18" t="inlineStr">
        <is>
          <t>2019</t>
        </is>
      </c>
      <c r="D162" s="18" t="inlineStr">
        <is>
          <t>Mystery, Horror</t>
        </is>
      </c>
      <c r="E162" s="18" t="inlineStr">
        <is>
          <t>1 h 30 min</t>
        </is>
      </c>
      <c r="F162" s="18" t="inlineStr">
        <is>
          <t>Not on MENA SVOD</t>
        </is>
      </c>
      <c r="G162" s="18" t="inlineStr">
        <is>
          <t>terror</t>
        </is>
      </c>
      <c r="H162" s="31" t="inlineStr">
        <is>
          <t>https://www.imdb.com/find/?q=Realms+2019</t>
        </is>
      </c>
      <c r="I162" s="34" t="inlineStr">
        <is>
          <t>B — Core</t>
        </is>
      </c>
      <c r="J162" s="33" t="n">
        <v>1200</v>
      </c>
      <c r="K162" s="33">
        <f>J162*3</f>
        <v/>
      </c>
      <c r="L162" s="13" t="inlineStr">
        <is>
          <t>Recent release</t>
        </is>
      </c>
    </row>
    <row r="163">
      <c r="A163" s="18" t="n">
        <v>152</v>
      </c>
      <c r="B163" s="18" t="inlineStr">
        <is>
          <t>Removed</t>
        </is>
      </c>
      <c r="C163" s="18" t="inlineStr">
        <is>
          <t>2012</t>
        </is>
      </c>
      <c r="D163" s="18" t="inlineStr">
        <is>
          <t>Thriller, Action, Horror</t>
        </is>
      </c>
      <c r="E163" s="18" t="inlineStr">
        <is>
          <t>1 h 32 min</t>
        </is>
      </c>
      <c r="F163" s="18" t="inlineStr">
        <is>
          <t>Not on MENA SVOD</t>
        </is>
      </c>
      <c r="G163" s="18" t="inlineStr">
        <is>
          <t>sci-fi</t>
        </is>
      </c>
      <c r="H163" s="31" t="inlineStr">
        <is>
          <t>https://www.imdb.com/find/?q=Removed+2012</t>
        </is>
      </c>
      <c r="I163" s="35" t="inlineStr">
        <is>
          <t>C — Catalog</t>
        </is>
      </c>
      <c r="J163" s="33" t="n">
        <v>600</v>
      </c>
      <c r="K163" s="33">
        <f>J163*3</f>
        <v/>
      </c>
      <c r="L163" s="13" t="inlineStr"/>
    </row>
    <row r="164">
      <c r="A164" s="18" t="n">
        <v>153</v>
      </c>
      <c r="B164" s="18" t="inlineStr">
        <is>
          <t>Rhino</t>
        </is>
      </c>
      <c r="C164" s="18" t="inlineStr">
        <is>
          <t>2023</t>
        </is>
      </c>
      <c r="D164" s="18" t="inlineStr">
        <is>
          <t>Action, Crime</t>
        </is>
      </c>
      <c r="E164" s="18" t="inlineStr">
        <is>
          <t>1 h 37 min</t>
        </is>
      </c>
      <c r="F164" s="18" t="inlineStr">
        <is>
          <t>EXCLUSIVE</t>
        </is>
      </c>
      <c r="G164" s="18" t="inlineStr">
        <is>
          <t>originals, crime</t>
        </is>
      </c>
      <c r="H164" s="31" t="inlineStr">
        <is>
          <t>https://www.imdb.com/find/?q=Rhino+2023</t>
        </is>
      </c>
      <c r="I164" s="32" t="inlineStr">
        <is>
          <t>A — Premium</t>
        </is>
      </c>
      <c r="J164" s="33" t="n">
        <v>2400</v>
      </c>
      <c r="K164" s="33">
        <f>J164*3</f>
        <v/>
      </c>
      <c r="L164" s="13" t="inlineStr">
        <is>
          <t>Monopoly moat: exclusive + recent</t>
        </is>
      </c>
    </row>
    <row r="165">
      <c r="A165" s="18" t="n">
        <v>154</v>
      </c>
      <c r="B165" s="18" t="inlineStr">
        <is>
          <t>RIDE</t>
        </is>
      </c>
      <c r="C165" s="18" t="inlineStr">
        <is>
          <t>2018</t>
        </is>
      </c>
      <c r="D165" s="18" t="inlineStr">
        <is>
          <t>Thriller, Crime, Horror</t>
        </is>
      </c>
      <c r="E165" s="18" t="inlineStr">
        <is>
          <t>1 h 16 min</t>
        </is>
      </c>
      <c r="F165" s="18" t="inlineStr">
        <is>
          <t>EXCLUSIVE</t>
        </is>
      </c>
      <c r="G165" s="18" t="inlineStr">
        <is>
          <t>exclusive</t>
        </is>
      </c>
      <c r="H165" s="31" t="inlineStr">
        <is>
          <t>https://www.imdb.com/find/?q=RIDE+2018</t>
        </is>
      </c>
      <c r="I165" s="34" t="inlineStr">
        <is>
          <t>B — Core</t>
        </is>
      </c>
      <c r="J165" s="33" t="n">
        <v>1200</v>
      </c>
      <c r="K165" s="33">
        <f>J165*3</f>
        <v/>
      </c>
      <c r="L165" s="13" t="inlineStr">
        <is>
          <t>Exclusive to MENA</t>
        </is>
      </c>
    </row>
    <row r="166">
      <c r="A166" s="18" t="n">
        <v>155</v>
      </c>
      <c r="B166" s="18" t="inlineStr">
        <is>
          <t>Riot</t>
        </is>
      </c>
      <c r="C166" s="18" t="inlineStr">
        <is>
          <t>2016</t>
        </is>
      </c>
      <c r="D166" s="18" t="inlineStr">
        <is>
          <t>Action</t>
        </is>
      </c>
      <c r="E166" s="18" t="inlineStr">
        <is>
          <t>1 h 40 min</t>
        </is>
      </c>
      <c r="F166" s="18" t="inlineStr">
        <is>
          <t>Not on MENA SVOD</t>
        </is>
      </c>
      <c r="G166" s="18" t="inlineStr">
        <is>
          <t>crime</t>
        </is>
      </c>
      <c r="H166" s="31" t="inlineStr">
        <is>
          <t>https://www.imdb.com/find/?q=Riot+2016</t>
        </is>
      </c>
      <c r="I166" t="inlineStr">
        <is>
          <t>D — Library</t>
        </is>
      </c>
      <c r="J166" s="33" t="n">
        <v>300</v>
      </c>
      <c r="K166" s="33">
        <f>J166*3</f>
        <v/>
      </c>
      <c r="L166" s="13" t="inlineStr"/>
    </row>
    <row r="167">
      <c r="A167" s="18" t="n">
        <v>156</v>
      </c>
      <c r="B167" s="18" t="inlineStr">
        <is>
          <t>Robert the bruce</t>
        </is>
      </c>
      <c r="C167" s="18" t="inlineStr">
        <is>
          <t>2020</t>
        </is>
      </c>
      <c r="D167" s="18" t="inlineStr">
        <is>
          <t>Action, war</t>
        </is>
      </c>
      <c r="E167" s="18" t="inlineStr">
        <is>
          <t>1 h 40 min</t>
        </is>
      </c>
      <c r="F167" s="18" t="inlineStr">
        <is>
          <t>Not on MENA SVOD</t>
        </is>
      </c>
      <c r="G167" s="18" t="inlineStr">
        <is>
          <t>crime</t>
        </is>
      </c>
      <c r="H167" s="31" t="inlineStr">
        <is>
          <t>https://www.imdb.com/find/?q=Robert+the+bruce+2020</t>
        </is>
      </c>
      <c r="I167" s="34" t="inlineStr">
        <is>
          <t>B — Core</t>
        </is>
      </c>
      <c r="J167" s="33" t="n">
        <v>1200</v>
      </c>
      <c r="K167" s="33">
        <f>J167*3</f>
        <v/>
      </c>
      <c r="L167" s="13" t="inlineStr">
        <is>
          <t>Recent release</t>
        </is>
      </c>
    </row>
    <row r="168">
      <c r="A168" s="18" t="n">
        <v>157</v>
      </c>
      <c r="B168" s="18" t="inlineStr">
        <is>
          <t>Run With The Hunted</t>
        </is>
      </c>
      <c r="C168" s="18" t="inlineStr">
        <is>
          <t>2020</t>
        </is>
      </c>
      <c r="D168" s="18" t="inlineStr">
        <is>
          <t>Thriller, Crime</t>
        </is>
      </c>
      <c r="E168" s="18" t="inlineStr">
        <is>
          <t>1 h 31 min</t>
        </is>
      </c>
      <c r="F168" s="18" t="inlineStr">
        <is>
          <t>Not on MENA SVOD</t>
        </is>
      </c>
      <c r="G168" s="18" t="inlineStr">
        <is>
          <t>crime</t>
        </is>
      </c>
      <c r="H168" s="31" t="inlineStr">
        <is>
          <t>https://www.imdb.com/find/?q=Run+With+The+Hunted+2020</t>
        </is>
      </c>
      <c r="I168" s="34" t="inlineStr">
        <is>
          <t>B — Core</t>
        </is>
      </c>
      <c r="J168" s="33" t="n">
        <v>1200</v>
      </c>
      <c r="K168" s="33">
        <f>J168*3</f>
        <v/>
      </c>
      <c r="L168" s="13" t="inlineStr">
        <is>
          <t>Recent release</t>
        </is>
      </c>
    </row>
    <row r="169">
      <c r="A169" s="18" t="n">
        <v>158</v>
      </c>
      <c r="B169" s="18" t="inlineStr">
        <is>
          <t>Sacrifice</t>
        </is>
      </c>
      <c r="C169" s="18" t="inlineStr">
        <is>
          <t>2016</t>
        </is>
      </c>
      <c r="D169" s="18" t="inlineStr">
        <is>
          <t>Thriller, Crime, Mystery, Horror</t>
        </is>
      </c>
      <c r="E169" s="18" t="inlineStr">
        <is>
          <t>1 h 30 min</t>
        </is>
      </c>
      <c r="F169" s="18" t="inlineStr">
        <is>
          <t>EXCLUSIVE</t>
        </is>
      </c>
      <c r="G169" s="18" t="inlineStr">
        <is>
          <t>crime, exclusive</t>
        </is>
      </c>
      <c r="H169" s="31" t="inlineStr">
        <is>
          <t>https://www.imdb.com/find/?q=Sacrifice+2016</t>
        </is>
      </c>
      <c r="I169" s="32" t="inlineStr">
        <is>
          <t>A — Premium</t>
        </is>
      </c>
      <c r="J169" s="33" t="n">
        <v>2400</v>
      </c>
      <c r="K169" s="33">
        <f>J169*3</f>
        <v/>
      </c>
      <c r="L169" s="13" t="inlineStr">
        <is>
          <t>Exclusive to MENA</t>
        </is>
      </c>
    </row>
    <row r="170">
      <c r="A170" s="18" t="n">
        <v>159</v>
      </c>
      <c r="B170" s="18" t="inlineStr">
        <is>
          <t>Scare Me</t>
        </is>
      </c>
      <c r="C170" s="18" t="inlineStr">
        <is>
          <t>2020</t>
        </is>
      </c>
      <c r="D170" s="18" t="inlineStr">
        <is>
          <t>Comedy, Horror</t>
        </is>
      </c>
      <c r="E170" s="18" t="inlineStr">
        <is>
          <t>1 h 43 min</t>
        </is>
      </c>
      <c r="F170" s="18" t="inlineStr">
        <is>
          <t>EXCLUSIVE</t>
        </is>
      </c>
      <c r="G170" s="18" t="inlineStr">
        <is>
          <t>crime, exclusive</t>
        </is>
      </c>
      <c r="H170" s="31" t="inlineStr">
        <is>
          <t>https://www.imdb.com/find/?q=Scare+Me+2020</t>
        </is>
      </c>
      <c r="I170" s="32" t="inlineStr">
        <is>
          <t>A — Premium</t>
        </is>
      </c>
      <c r="J170" s="33" t="n">
        <v>2400</v>
      </c>
      <c r="K170" s="33">
        <f>J170*3</f>
        <v/>
      </c>
      <c r="L170" s="13" t="inlineStr">
        <is>
          <t>Monopoly moat: exclusive + recent</t>
        </is>
      </c>
    </row>
    <row r="171">
      <c r="A171" s="18" t="n">
        <v>160</v>
      </c>
      <c r="B171" s="18" t="inlineStr">
        <is>
          <t>Scare Package</t>
        </is>
      </c>
      <c r="C171" s="18" t="inlineStr">
        <is>
          <t>2020</t>
        </is>
      </c>
      <c r="D171" s="18" t="inlineStr">
        <is>
          <t>Comedy, Thriller, Fantasy, Mystery, Horror</t>
        </is>
      </c>
      <c r="E171" s="18" t="inlineStr">
        <is>
          <t>1 h 47 min</t>
        </is>
      </c>
      <c r="F171" s="18" t="inlineStr">
        <is>
          <t>Not on MENA SVOD</t>
        </is>
      </c>
      <c r="G171" s="18" t="inlineStr">
        <is>
          <t>fantasia</t>
        </is>
      </c>
      <c r="H171" s="31" t="inlineStr">
        <is>
          <t>https://www.imdb.com/find/?q=Scare+Package+2020</t>
        </is>
      </c>
      <c r="I171" s="34" t="inlineStr">
        <is>
          <t>B — Core</t>
        </is>
      </c>
      <c r="J171" s="33" t="n">
        <v>1200</v>
      </c>
      <c r="K171" s="33">
        <f>J171*3</f>
        <v/>
      </c>
      <c r="L171" s="13" t="inlineStr">
        <is>
          <t>Recent release</t>
        </is>
      </c>
    </row>
    <row r="172">
      <c r="A172" s="18" t="n">
        <v>161</v>
      </c>
      <c r="B172" s="18" t="inlineStr">
        <is>
          <t>Screamboat</t>
        </is>
      </c>
      <c r="C172" s="18" t="inlineStr">
        <is>
          <t>2025</t>
        </is>
      </c>
      <c r="D172" s="18" t="inlineStr">
        <is>
          <t>Comedy, Horror, Western</t>
        </is>
      </c>
      <c r="E172" s="18" t="inlineStr">
        <is>
          <t>1 h 33 min</t>
        </is>
      </c>
      <c r="F172" s="18" t="inlineStr">
        <is>
          <t>EXCLUSIVE</t>
        </is>
      </c>
      <c r="G172" s="18" t="inlineStr">
        <is>
          <t>originals, slasher, exclusive</t>
        </is>
      </c>
      <c r="H172" s="31" t="inlineStr">
        <is>
          <t>https://www.imdb.com/find/?q=Screamboat+2025</t>
        </is>
      </c>
      <c r="I172" s="32" t="inlineStr">
        <is>
          <t>A — Premium</t>
        </is>
      </c>
      <c r="J172" s="33" t="n">
        <v>2400</v>
      </c>
      <c r="K172" s="33">
        <f>J172*3</f>
        <v/>
      </c>
      <c r="L172" s="13" t="inlineStr">
        <is>
          <t>Monopoly moat: exclusive + recent</t>
        </is>
      </c>
    </row>
    <row r="173">
      <c r="A173" s="18" t="n">
        <v>162</v>
      </c>
      <c r="B173" s="18" t="inlineStr">
        <is>
          <t>Shaun of the Dead</t>
        </is>
      </c>
      <c r="C173" s="18" t="inlineStr">
        <is>
          <t>2004</t>
        </is>
      </c>
      <c r="D173" s="18" t="inlineStr">
        <is>
          <t>Comedy, Terror</t>
        </is>
      </c>
      <c r="E173" s="18" t="inlineStr">
        <is>
          <t>1 h 39 min</t>
        </is>
      </c>
      <c r="F173" s="18" t="inlineStr">
        <is>
          <t>--</t>
        </is>
      </c>
      <c r="G173" s="18" t="inlineStr">
        <is>
          <t>fantasia</t>
        </is>
      </c>
      <c r="H173" s="31" t="inlineStr">
        <is>
          <t>https://www.imdb.com/find/?q=Shaun+of+the+Dead+2004</t>
        </is>
      </c>
      <c r="I173" t="inlineStr">
        <is>
          <t>D — Library</t>
        </is>
      </c>
      <c r="J173" s="33" t="n">
        <v>300</v>
      </c>
      <c r="K173" s="33">
        <f>J173*3</f>
        <v/>
      </c>
      <c r="L173" s="13" t="inlineStr"/>
    </row>
    <row r="174">
      <c r="A174" s="18" t="n">
        <v>163</v>
      </c>
      <c r="B174" s="18" t="inlineStr">
        <is>
          <t>Slapface</t>
        </is>
      </c>
      <c r="C174" s="18" t="inlineStr">
        <is>
          <t>2022</t>
        </is>
      </c>
      <c r="D174" s="18" t="inlineStr">
        <is>
          <t>Thriller, Horror</t>
        </is>
      </c>
      <c r="E174" s="18" t="inlineStr">
        <is>
          <t>1 h 26 min</t>
        </is>
      </c>
      <c r="F174" s="18" t="inlineStr">
        <is>
          <t>EXCLUSIVE</t>
        </is>
      </c>
      <c r="G174" s="18" t="inlineStr">
        <is>
          <t>terror, exclusive</t>
        </is>
      </c>
      <c r="H174" s="31" t="inlineStr">
        <is>
          <t>https://www.imdb.com/find/?q=Slapface+2022</t>
        </is>
      </c>
      <c r="I174" s="32" t="inlineStr">
        <is>
          <t>A — Premium</t>
        </is>
      </c>
      <c r="J174" s="33" t="n">
        <v>2400</v>
      </c>
      <c r="K174" s="33">
        <f>J174*3</f>
        <v/>
      </c>
      <c r="L174" s="13" t="inlineStr">
        <is>
          <t>Monopoly moat: exclusive + recent</t>
        </is>
      </c>
    </row>
    <row r="175">
      <c r="A175" s="18" t="n">
        <v>164</v>
      </c>
      <c r="B175" s="18" t="inlineStr">
        <is>
          <t>Slotherhouse</t>
        </is>
      </c>
      <c r="C175" s="18" t="inlineStr">
        <is>
          <t>2023</t>
        </is>
      </c>
      <c r="D175" s="18" t="inlineStr">
        <is>
          <t>Comedy, Thriller, Horror</t>
        </is>
      </c>
      <c r="E175" s="18" t="inlineStr">
        <is>
          <t>1 h 40 min</t>
        </is>
      </c>
      <c r="F175" s="18" t="inlineStr">
        <is>
          <t>EXCLUSIVE</t>
        </is>
      </c>
      <c r="G175" s="18" t="inlineStr">
        <is>
          <t>originals, slasher, exclusive</t>
        </is>
      </c>
      <c r="H175" s="31" t="inlineStr">
        <is>
          <t>https://www.imdb.com/find/?q=Slotherhouse+2023</t>
        </is>
      </c>
      <c r="I175" s="32" t="inlineStr">
        <is>
          <t>A — Premium</t>
        </is>
      </c>
      <c r="J175" s="33" t="n">
        <v>2400</v>
      </c>
      <c r="K175" s="33">
        <f>J175*3</f>
        <v/>
      </c>
      <c r="L175" s="13" t="inlineStr">
        <is>
          <t>Monopoly moat: exclusive + recent</t>
        </is>
      </c>
    </row>
    <row r="176">
      <c r="A176" s="18" t="n">
        <v>165</v>
      </c>
      <c r="B176" s="18" t="inlineStr">
        <is>
          <t>Some Kind of Hate</t>
        </is>
      </c>
      <c r="C176" s="18" t="inlineStr">
        <is>
          <t>2015</t>
        </is>
      </c>
      <c r="D176" s="18" t="inlineStr">
        <is>
          <t>Thriller, Horror</t>
        </is>
      </c>
      <c r="E176" s="18" t="inlineStr">
        <is>
          <t>1 h 19 min</t>
        </is>
      </c>
      <c r="F176" s="18" t="inlineStr">
        <is>
          <t>EXCLUSIVE</t>
        </is>
      </c>
      <c r="G176" s="18" t="inlineStr">
        <is>
          <t>terror, exclusive</t>
        </is>
      </c>
      <c r="H176" s="31" t="inlineStr">
        <is>
          <t>https://www.imdb.com/find/?q=Some+Kind+of+Hate+2015</t>
        </is>
      </c>
      <c r="I176" s="34" t="inlineStr">
        <is>
          <t>B — Core</t>
        </is>
      </c>
      <c r="J176" s="33" t="n">
        <v>1200</v>
      </c>
      <c r="K176" s="33">
        <f>J176*3</f>
        <v/>
      </c>
      <c r="L176" s="13" t="inlineStr">
        <is>
          <t>Exclusive to MENA</t>
        </is>
      </c>
    </row>
    <row r="177">
      <c r="A177" s="18" t="n">
        <v>166</v>
      </c>
      <c r="B177" s="18" t="inlineStr">
        <is>
          <t>Squealer</t>
        </is>
      </c>
      <c r="C177" s="18" t="inlineStr">
        <is>
          <t>2023</t>
        </is>
      </c>
      <c r="D177" s="18" t="inlineStr">
        <is>
          <t>Thriller, Action, Horror</t>
        </is>
      </c>
      <c r="E177" s="18" t="inlineStr">
        <is>
          <t>1 h 31 min</t>
        </is>
      </c>
      <c r="F177" s="18" t="inlineStr">
        <is>
          <t>EXCLUSIVE</t>
        </is>
      </c>
      <c r="G177" s="18" t="inlineStr">
        <is>
          <t>originals, slasher</t>
        </is>
      </c>
      <c r="H177" s="31" t="inlineStr">
        <is>
          <t>https://www.imdb.com/find/?q=Squealer+2023</t>
        </is>
      </c>
      <c r="I177" s="32" t="inlineStr">
        <is>
          <t>A — Premium</t>
        </is>
      </c>
      <c r="J177" s="33" t="n">
        <v>2400</v>
      </c>
      <c r="K177" s="33">
        <f>J177*3</f>
        <v/>
      </c>
      <c r="L177" s="13" t="inlineStr">
        <is>
          <t>Monopoly moat: exclusive + recent</t>
        </is>
      </c>
    </row>
    <row r="178">
      <c r="A178" s="18" t="n">
        <v>167</v>
      </c>
      <c r="B178" s="18" t="inlineStr">
        <is>
          <t>Sri Asih</t>
        </is>
      </c>
      <c r="C178" s="18" t="inlineStr">
        <is>
          <t>2023</t>
        </is>
      </c>
      <c r="D178" s="18" t="inlineStr">
        <is>
          <t>Action, Fantasy, Sci-Fi</t>
        </is>
      </c>
      <c r="E178" s="18" t="inlineStr">
        <is>
          <t>2 h 13 min</t>
        </is>
      </c>
      <c r="F178" s="18" t="inlineStr">
        <is>
          <t>Not on MENA SVOD</t>
        </is>
      </c>
      <c r="G178" s="18" t="inlineStr">
        <is>
          <t>fantasia</t>
        </is>
      </c>
      <c r="H178" s="31" t="inlineStr">
        <is>
          <t>https://www.imdb.com/find/?q=Sri+Asih+2023</t>
        </is>
      </c>
      <c r="I178" s="34" t="inlineStr">
        <is>
          <t>B — Core</t>
        </is>
      </c>
      <c r="J178" s="33" t="n">
        <v>1200</v>
      </c>
      <c r="K178" s="33">
        <f>J178*3</f>
        <v/>
      </c>
      <c r="L178" s="13" t="inlineStr">
        <is>
          <t>Recent release</t>
        </is>
      </c>
    </row>
    <row r="179">
      <c r="A179" s="18" t="n">
        <v>168</v>
      </c>
      <c r="B179" s="18" t="inlineStr">
        <is>
          <t>Starry Eyes</t>
        </is>
      </c>
      <c r="C179" s="18" t="inlineStr">
        <is>
          <t>2014</t>
        </is>
      </c>
      <c r="D179" s="18" t="inlineStr">
        <is>
          <t>Mystery, Horror</t>
        </is>
      </c>
      <c r="E179" s="18" t="inlineStr">
        <is>
          <t>1 h 35 min</t>
        </is>
      </c>
      <c r="F179" s="18" t="inlineStr">
        <is>
          <t>Not on MENA SVOD</t>
        </is>
      </c>
      <c r="G179" s="18" t="inlineStr">
        <is>
          <t>terror</t>
        </is>
      </c>
      <c r="H179" s="31" t="inlineStr">
        <is>
          <t>https://www.imdb.com/find/?q=Starry+Eyes+2014</t>
        </is>
      </c>
      <c r="I179" s="35" t="inlineStr">
        <is>
          <t>C — Catalog</t>
        </is>
      </c>
      <c r="J179" s="33" t="n">
        <v>600</v>
      </c>
      <c r="K179" s="33">
        <f>J179*3</f>
        <v/>
      </c>
      <c r="L179" s="13" t="inlineStr"/>
    </row>
    <row r="180">
      <c r="A180" s="18" t="n">
        <v>169</v>
      </c>
      <c r="B180" s="18" t="inlineStr">
        <is>
          <t>Stitches</t>
        </is>
      </c>
      <c r="C180" s="18" t="inlineStr">
        <is>
          <t>2012</t>
        </is>
      </c>
      <c r="D180" s="18" t="inlineStr">
        <is>
          <t>Comedy, Fantasy, Horror</t>
        </is>
      </c>
      <c r="E180" s="18" t="inlineStr">
        <is>
          <t>1 h 26 min</t>
        </is>
      </c>
      <c r="F180" s="18" t="inlineStr">
        <is>
          <t>Not on MENA SVOD</t>
        </is>
      </c>
      <c r="G180" s="18" t="inlineStr">
        <is>
          <t>fantasia</t>
        </is>
      </c>
      <c r="H180" s="31" t="inlineStr">
        <is>
          <t>https://www.imdb.com/find/?q=Stitches+2012</t>
        </is>
      </c>
      <c r="I180" s="35" t="inlineStr">
        <is>
          <t>C — Catalog</t>
        </is>
      </c>
      <c r="J180" s="33" t="n">
        <v>600</v>
      </c>
      <c r="K180" s="33">
        <f>J180*3</f>
        <v/>
      </c>
      <c r="L180" s="13" t="inlineStr"/>
    </row>
    <row r="181">
      <c r="A181" s="18" t="n">
        <v>170</v>
      </c>
      <c r="B181" s="18" t="inlineStr">
        <is>
          <t>Stressed to Kill</t>
        </is>
      </c>
      <c r="C181" s="18" t="inlineStr">
        <is>
          <t>2016</t>
        </is>
      </c>
      <c r="D181" s="18" t="inlineStr">
        <is>
          <t>Comedy, Thriller, Crime</t>
        </is>
      </c>
      <c r="E181" s="18" t="inlineStr">
        <is>
          <t>1 h 38 min</t>
        </is>
      </c>
      <c r="F181" s="18" t="inlineStr">
        <is>
          <t>Not on MENA SVOD</t>
        </is>
      </c>
      <c r="G181" s="18" t="inlineStr">
        <is>
          <t>midnight-movies</t>
        </is>
      </c>
      <c r="H181" s="31" t="inlineStr">
        <is>
          <t>https://www.imdb.com/find/?q=Stressed+to+Kill+2016</t>
        </is>
      </c>
      <c r="I181" s="35" t="inlineStr">
        <is>
          <t>C — Catalog</t>
        </is>
      </c>
      <c r="J181" s="33" t="n">
        <v>600</v>
      </c>
      <c r="K181" s="33">
        <f>J181*3</f>
        <v/>
      </c>
      <c r="L181" s="13" t="inlineStr"/>
    </row>
    <row r="182">
      <c r="A182" s="18" t="n">
        <v>171</v>
      </c>
      <c r="B182" s="18" t="inlineStr">
        <is>
          <t>Submerge</t>
        </is>
      </c>
      <c r="C182" s="18" t="inlineStr">
        <is>
          <t>2016</t>
        </is>
      </c>
      <c r="D182" s="18" t="inlineStr">
        <is>
          <t>Thriller, Action</t>
        </is>
      </c>
      <c r="E182" s="18" t="inlineStr">
        <is>
          <t>1 h 34 min</t>
        </is>
      </c>
      <c r="F182" s="18" t="inlineStr">
        <is>
          <t>Not on MENA SVOD</t>
        </is>
      </c>
      <c r="G182" s="18" t="inlineStr">
        <is>
          <t>crime</t>
        </is>
      </c>
      <c r="H182" s="31" t="inlineStr">
        <is>
          <t>https://www.imdb.com/find/?q=Submerge+2016</t>
        </is>
      </c>
      <c r="I182" s="35" t="inlineStr">
        <is>
          <t>C — Catalog</t>
        </is>
      </c>
      <c r="J182" s="33" t="n">
        <v>600</v>
      </c>
      <c r="K182" s="33">
        <f>J182*3</f>
        <v/>
      </c>
      <c r="L182" s="13" t="inlineStr"/>
    </row>
    <row r="183">
      <c r="A183" s="18" t="n">
        <v>172</v>
      </c>
      <c r="B183" s="18" t="inlineStr">
        <is>
          <t>Sun Choke</t>
        </is>
      </c>
      <c r="C183" s="18" t="inlineStr">
        <is>
          <t>2016</t>
        </is>
      </c>
      <c r="D183" s="18" t="inlineStr">
        <is>
          <t>Thriller, Mystery, Horror</t>
        </is>
      </c>
      <c r="E183" s="18" t="inlineStr">
        <is>
          <t>1 h 18 min</t>
        </is>
      </c>
      <c r="F183" s="18" t="inlineStr">
        <is>
          <t>EXCLUSIVE</t>
        </is>
      </c>
      <c r="G183" s="18" t="inlineStr">
        <is>
          <t>exclusive, midnight-movies</t>
        </is>
      </c>
      <c r="H183" s="31" t="inlineStr">
        <is>
          <t>https://www.imdb.com/find/?q=Sun+Choke+2016</t>
        </is>
      </c>
      <c r="I183" s="34" t="inlineStr">
        <is>
          <t>B — Core</t>
        </is>
      </c>
      <c r="J183" s="33" t="n">
        <v>1200</v>
      </c>
      <c r="K183" s="33">
        <f>J183*3</f>
        <v/>
      </c>
      <c r="L183" s="13" t="inlineStr">
        <is>
          <t>Exclusive to MENA</t>
        </is>
      </c>
    </row>
    <row r="184">
      <c r="A184" s="18" t="n">
        <v>173</v>
      </c>
      <c r="B184" s="18" t="inlineStr">
        <is>
          <t>Supercon</t>
        </is>
      </c>
      <c r="C184" s="18" t="inlineStr">
        <is>
          <t>2020</t>
        </is>
      </c>
      <c r="D184" s="18" t="inlineStr">
        <is>
          <t>Comedy, Action</t>
        </is>
      </c>
      <c r="E184" s="18" t="inlineStr">
        <is>
          <t>1 h 36 min</t>
        </is>
      </c>
      <c r="F184" s="18" t="inlineStr">
        <is>
          <t>Not on MENA SVOD</t>
        </is>
      </c>
      <c r="G184" s="18" t="inlineStr">
        <is>
          <t>crime</t>
        </is>
      </c>
      <c r="H184" s="31" t="inlineStr">
        <is>
          <t>https://www.imdb.com/find/?q=Supercon+2020</t>
        </is>
      </c>
      <c r="I184" s="34" t="inlineStr">
        <is>
          <t>B — Core</t>
        </is>
      </c>
      <c r="J184" s="33" t="n">
        <v>1200</v>
      </c>
      <c r="K184" s="33">
        <f>J184*3</f>
        <v/>
      </c>
      <c r="L184" s="13" t="inlineStr">
        <is>
          <t>Recent release</t>
        </is>
      </c>
    </row>
    <row r="185">
      <c r="A185" s="18" t="n">
        <v>174</v>
      </c>
      <c r="B185" s="18" t="inlineStr">
        <is>
          <t>The Awakening</t>
        </is>
      </c>
      <c r="C185" s="18" t="inlineStr">
        <is>
          <t>2011</t>
        </is>
      </c>
      <c r="D185" s="18" t="inlineStr">
        <is>
          <t>Mystery, Terror</t>
        </is>
      </c>
      <c r="E185" s="18" t="inlineStr">
        <is>
          <t>1 h 42 min</t>
        </is>
      </c>
      <c r="F185" s="18" t="inlineStr">
        <is>
          <t>Not on MENA SVOD</t>
        </is>
      </c>
      <c r="G185" s="18" t="inlineStr">
        <is>
          <t>terror</t>
        </is>
      </c>
      <c r="H185" s="31" t="inlineStr">
        <is>
          <t>https://www.imdb.com/find/?q=The+Awakening+2011</t>
        </is>
      </c>
      <c r="I185" t="inlineStr">
        <is>
          <t>D — Library</t>
        </is>
      </c>
      <c r="J185" s="33" t="n">
        <v>300</v>
      </c>
      <c r="K185" s="33">
        <f>J185*3</f>
        <v/>
      </c>
      <c r="L185" s="13" t="inlineStr"/>
    </row>
    <row r="186">
      <c r="A186" s="18" t="n">
        <v>175</v>
      </c>
      <c r="B186" s="18" t="inlineStr">
        <is>
          <t>The Carrier</t>
        </is>
      </c>
      <c r="C186" s="18" t="inlineStr">
        <is>
          <t>2019</t>
        </is>
      </c>
      <c r="D186" s="18" t="inlineStr">
        <is>
          <t>Thriller, Action, Sci-Fi, Horror</t>
        </is>
      </c>
      <c r="E186" s="18" t="inlineStr">
        <is>
          <t>1 h 26 min</t>
        </is>
      </c>
      <c r="F186" s="18" t="inlineStr">
        <is>
          <t>Not on MENA SVOD</t>
        </is>
      </c>
      <c r="G186" s="18" t="inlineStr">
        <is>
          <t>sci-fi</t>
        </is>
      </c>
      <c r="H186" s="31" t="inlineStr">
        <is>
          <t>https://www.imdb.com/find/?q=The+Carrier+2019</t>
        </is>
      </c>
      <c r="I186" s="34" t="inlineStr">
        <is>
          <t>B — Core</t>
        </is>
      </c>
      <c r="J186" s="33" t="n">
        <v>1200</v>
      </c>
      <c r="K186" s="33">
        <f>J186*3</f>
        <v/>
      </c>
      <c r="L186" s="13" t="inlineStr">
        <is>
          <t>Recent release</t>
        </is>
      </c>
    </row>
    <row r="187">
      <c r="A187" s="18" t="n">
        <v>176</v>
      </c>
      <c r="B187" s="18" t="inlineStr">
        <is>
          <t>The Cave</t>
        </is>
      </c>
      <c r="C187" s="18" t="inlineStr">
        <is>
          <t>2005</t>
        </is>
      </c>
      <c r="D187" s="18" t="inlineStr">
        <is>
          <t>Adventure, Sci-Fi, Horror</t>
        </is>
      </c>
      <c r="E187" s="18" t="inlineStr">
        <is>
          <t>1 h 37 min</t>
        </is>
      </c>
      <c r="F187" s="18" t="inlineStr">
        <is>
          <t>Not on MENA SVOD</t>
        </is>
      </c>
      <c r="G187" s="18" t="inlineStr">
        <is>
          <t>sci-fi</t>
        </is>
      </c>
      <c r="H187" s="31" t="inlineStr">
        <is>
          <t>https://www.imdb.com/find/?q=The+Cave+2005</t>
        </is>
      </c>
      <c r="I187" s="35" t="inlineStr">
        <is>
          <t>C — Catalog</t>
        </is>
      </c>
      <c r="J187" s="33" t="n">
        <v>600</v>
      </c>
      <c r="K187" s="33">
        <f>J187*3</f>
        <v/>
      </c>
      <c r="L187" s="13" t="inlineStr"/>
    </row>
    <row r="188">
      <c r="A188" s="18" t="n">
        <v>177</v>
      </c>
      <c r="B188" s="18" t="inlineStr">
        <is>
          <t>The Chinese Widow</t>
        </is>
      </c>
      <c r="C188" s="18" t="inlineStr">
        <is>
          <t>2018</t>
        </is>
      </c>
      <c r="D188" s="18" t="inlineStr">
        <is>
          <t>Historical, war</t>
        </is>
      </c>
      <c r="E188" s="18" t="inlineStr">
        <is>
          <t>1 h 36 min</t>
        </is>
      </c>
      <c r="F188" s="18" t="inlineStr">
        <is>
          <t>Not on MENA SVOD</t>
        </is>
      </c>
      <c r="G188" s="18" t="inlineStr">
        <is>
          <t>crime</t>
        </is>
      </c>
      <c r="H188" s="31" t="inlineStr">
        <is>
          <t>https://www.imdb.com/find/?q=The+Chinese+Widow+2018</t>
        </is>
      </c>
      <c r="I188" t="inlineStr">
        <is>
          <t>D — Library</t>
        </is>
      </c>
      <c r="J188" s="33" t="n">
        <v>300</v>
      </c>
      <c r="K188" s="33">
        <f>J188*3</f>
        <v/>
      </c>
      <c r="L188" s="13" t="inlineStr"/>
    </row>
    <row r="189">
      <c r="A189" s="18" t="n">
        <v>178</v>
      </c>
      <c r="B189" s="18" t="inlineStr">
        <is>
          <t>The Code of Cain</t>
        </is>
      </c>
      <c r="C189" s="18" t="inlineStr">
        <is>
          <t>2016</t>
        </is>
      </c>
      <c r="D189" s="18" t="inlineStr">
        <is>
          <t>Thriller, Action</t>
        </is>
      </c>
      <c r="E189" s="18" t="inlineStr">
        <is>
          <t>1 h 42 min</t>
        </is>
      </c>
      <c r="F189" s="18" t="inlineStr">
        <is>
          <t>Not on MENA SVOD</t>
        </is>
      </c>
      <c r="G189" s="18" t="inlineStr">
        <is>
          <t>crime</t>
        </is>
      </c>
      <c r="H189" s="31" t="inlineStr">
        <is>
          <t>https://www.imdb.com/find/?q=The+Code+of+Cain+2016</t>
        </is>
      </c>
      <c r="I189" s="35" t="inlineStr">
        <is>
          <t>C — Catalog</t>
        </is>
      </c>
      <c r="J189" s="33" t="n">
        <v>600</v>
      </c>
      <c r="K189" s="33">
        <f>J189*3</f>
        <v/>
      </c>
      <c r="L189" s="13" t="inlineStr"/>
    </row>
    <row r="190">
      <c r="A190" s="18" t="n">
        <v>179</v>
      </c>
      <c r="B190" s="18" t="inlineStr">
        <is>
          <t>The Crime Boss</t>
        </is>
      </c>
      <c r="C190" s="18" t="inlineStr">
        <is>
          <t>2020</t>
        </is>
      </c>
      <c r="D190" s="18" t="inlineStr">
        <is>
          <t>Thriller, Action, Crime, Mystery</t>
        </is>
      </c>
      <c r="E190" s="18" t="inlineStr">
        <is>
          <t>1 h 40 min</t>
        </is>
      </c>
      <c r="F190" s="18" t="inlineStr">
        <is>
          <t>Not on MENA SVOD</t>
        </is>
      </c>
      <c r="G190" s="18" t="inlineStr">
        <is>
          <t>crime</t>
        </is>
      </c>
      <c r="H190" s="31" t="inlineStr">
        <is>
          <t>https://www.imdb.com/find/?q=The+Crime+Boss+2020</t>
        </is>
      </c>
      <c r="I190" s="34" t="inlineStr">
        <is>
          <t>B — Core</t>
        </is>
      </c>
      <c r="J190" s="33" t="n">
        <v>1200</v>
      </c>
      <c r="K190" s="33">
        <f>J190*3</f>
        <v/>
      </c>
      <c r="L190" s="13" t="inlineStr">
        <is>
          <t>Recent release</t>
        </is>
      </c>
    </row>
    <row r="191">
      <c r="A191" s="18" t="n">
        <v>180</v>
      </c>
      <c r="B191" s="18" t="inlineStr">
        <is>
          <t>The Dark</t>
        </is>
      </c>
      <c r="C191" s="18" t="inlineStr">
        <is>
          <t>2018</t>
        </is>
      </c>
      <c r="D191" s="18" t="inlineStr">
        <is>
          <t>Fantasy, Horror</t>
        </is>
      </c>
      <c r="E191" s="18" t="inlineStr">
        <is>
          <t>1 h 34 min</t>
        </is>
      </c>
      <c r="F191" s="18" t="inlineStr">
        <is>
          <t>Not on MENA SVOD</t>
        </is>
      </c>
      <c r="G191" s="18" t="inlineStr">
        <is>
          <t>fantasia</t>
        </is>
      </c>
      <c r="H191" s="31" t="inlineStr">
        <is>
          <t>https://www.imdb.com/find/?q=The+Dark+2018</t>
        </is>
      </c>
      <c r="I191" s="35" t="inlineStr">
        <is>
          <t>C — Catalog</t>
        </is>
      </c>
      <c r="J191" s="33" t="n">
        <v>600</v>
      </c>
      <c r="K191" s="33">
        <f>J191*3</f>
        <v/>
      </c>
      <c r="L191" s="13" t="inlineStr"/>
    </row>
    <row r="192">
      <c r="A192" s="18" t="n">
        <v>181</v>
      </c>
      <c r="B192" s="18" t="inlineStr">
        <is>
          <t>The Deeper You Dig</t>
        </is>
      </c>
      <c r="C192" s="18" t="inlineStr">
        <is>
          <t>2020</t>
        </is>
      </c>
      <c r="D192" s="18" t="inlineStr">
        <is>
          <t>Horror</t>
        </is>
      </c>
      <c r="E192" s="18" t="inlineStr">
        <is>
          <t>1 h 35 min</t>
        </is>
      </c>
      <c r="F192" s="18" t="inlineStr">
        <is>
          <t>Not on MENA SVOD</t>
        </is>
      </c>
      <c r="G192" s="18" t="inlineStr">
        <is>
          <t>terror</t>
        </is>
      </c>
      <c r="H192" s="31" t="inlineStr">
        <is>
          <t>https://www.imdb.com/find/?q=The+Deeper+You+Dig+2020</t>
        </is>
      </c>
      <c r="I192" s="34" t="inlineStr">
        <is>
          <t>B — Core</t>
        </is>
      </c>
      <c r="J192" s="33" t="n">
        <v>1200</v>
      </c>
      <c r="K192" s="33">
        <f>J192*3</f>
        <v/>
      </c>
      <c r="L192" s="13" t="inlineStr">
        <is>
          <t>Recent release</t>
        </is>
      </c>
    </row>
    <row r="193">
      <c r="A193" s="18" t="n">
        <v>182</v>
      </c>
      <c r="B193" s="18" t="inlineStr">
        <is>
          <t>The Devil's Dolls</t>
        </is>
      </c>
      <c r="C193" s="18" t="inlineStr">
        <is>
          <t>2016</t>
        </is>
      </c>
      <c r="D193" s="18" t="inlineStr">
        <is>
          <t>Thriller, Horror</t>
        </is>
      </c>
      <c r="E193" s="18" t="inlineStr">
        <is>
          <t>1 h 23 min</t>
        </is>
      </c>
      <c r="F193" s="18" t="inlineStr">
        <is>
          <t>EXCLUSIVE</t>
        </is>
      </c>
      <c r="G193" s="18" t="inlineStr">
        <is>
          <t>terror, exclusive</t>
        </is>
      </c>
      <c r="H193" s="31" t="inlineStr">
        <is>
          <t>https://www.imdb.com/find/?q=The+Devil%27s+Dolls+2016</t>
        </is>
      </c>
      <c r="I193" s="32" t="inlineStr">
        <is>
          <t>A — Premium</t>
        </is>
      </c>
      <c r="J193" s="33" t="n">
        <v>2400</v>
      </c>
      <c r="K193" s="33">
        <f>J193*3</f>
        <v/>
      </c>
      <c r="L193" s="13" t="inlineStr">
        <is>
          <t>Exclusive to MENA</t>
        </is>
      </c>
    </row>
    <row r="194">
      <c r="A194" s="18" t="n">
        <v>183</v>
      </c>
      <c r="B194" s="18" t="inlineStr">
        <is>
          <t>The Devil's Doorway</t>
        </is>
      </c>
      <c r="C194" s="18" t="inlineStr">
        <is>
          <t>2019</t>
        </is>
      </c>
      <c r="D194" s="18" t="inlineStr">
        <is>
          <t>Horror</t>
        </is>
      </c>
      <c r="E194" s="18" t="inlineStr">
        <is>
          <t>1 h 16 min</t>
        </is>
      </c>
      <c r="F194" s="18" t="inlineStr">
        <is>
          <t>Not on MENA SVOD</t>
        </is>
      </c>
      <c r="G194" s="18" t="inlineStr">
        <is>
          <t>terror</t>
        </is>
      </c>
      <c r="H194" s="31" t="inlineStr">
        <is>
          <t>https://www.imdb.com/find/?q=The+Devil%27s+Doorway+2019</t>
        </is>
      </c>
      <c r="I194" s="34" t="inlineStr">
        <is>
          <t>B — Core</t>
        </is>
      </c>
      <c r="J194" s="33" t="n">
        <v>1200</v>
      </c>
      <c r="K194" s="33">
        <f>J194*3</f>
        <v/>
      </c>
      <c r="L194" s="13" t="inlineStr">
        <is>
          <t>Recent release</t>
        </is>
      </c>
    </row>
    <row r="195">
      <c r="A195" s="18" t="n">
        <v>184</v>
      </c>
      <c r="B195" s="18" t="inlineStr">
        <is>
          <t>The Devil's Mercy</t>
        </is>
      </c>
      <c r="C195" s="18" t="inlineStr">
        <is>
          <t>2008</t>
        </is>
      </c>
      <c r="D195" s="18" t="inlineStr">
        <is>
          <t>Thriller, Horror</t>
        </is>
      </c>
      <c r="E195" s="18" t="inlineStr">
        <is>
          <t>1 h 30 min</t>
        </is>
      </c>
      <c r="F195" s="18" t="inlineStr">
        <is>
          <t>Not on MENA SVOD</t>
        </is>
      </c>
      <c r="G195" s="18" t="inlineStr">
        <is>
          <t>terror</t>
        </is>
      </c>
      <c r="H195" s="31" t="inlineStr">
        <is>
          <t>https://www.imdb.com/find/?q=The+Devil%27s+Mercy+2008</t>
        </is>
      </c>
      <c r="I195" s="35" t="inlineStr">
        <is>
          <t>C — Catalog</t>
        </is>
      </c>
      <c r="J195" s="33" t="n">
        <v>600</v>
      </c>
      <c r="K195" s="33">
        <f>J195*3</f>
        <v/>
      </c>
      <c r="L195" s="13" t="inlineStr"/>
    </row>
    <row r="196">
      <c r="A196" s="18" t="n">
        <v>185</v>
      </c>
      <c r="B196" s="18" t="inlineStr">
        <is>
          <t>The Fanatic</t>
        </is>
      </c>
      <c r="C196" s="18" t="inlineStr">
        <is>
          <t>2020</t>
        </is>
      </c>
      <c r="D196" s="18" t="inlineStr">
        <is>
          <t>Thriller, Crime, Mystery</t>
        </is>
      </c>
      <c r="E196" s="18" t="inlineStr">
        <is>
          <t>1 h 30 min</t>
        </is>
      </c>
      <c r="F196" s="18" t="inlineStr">
        <is>
          <t>EXCLUSIVE</t>
        </is>
      </c>
      <c r="G196" s="18" t="inlineStr">
        <is>
          <t>crime, exclusive</t>
        </is>
      </c>
      <c r="H196" s="31" t="inlineStr">
        <is>
          <t>https://www.imdb.com/find/?q=The+Fanatic+2020</t>
        </is>
      </c>
      <c r="I196" s="32" t="inlineStr">
        <is>
          <t>A — Premium</t>
        </is>
      </c>
      <c r="J196" s="33" t="n">
        <v>2400</v>
      </c>
      <c r="K196" s="33">
        <f>J196*3</f>
        <v/>
      </c>
      <c r="L196" s="13" t="inlineStr">
        <is>
          <t>Monopoly moat: exclusive + recent</t>
        </is>
      </c>
    </row>
    <row r="197">
      <c r="A197" s="18" t="n">
        <v>186</v>
      </c>
      <c r="B197" s="18" t="inlineStr">
        <is>
          <t>The Farm</t>
        </is>
      </c>
      <c r="C197" s="18" t="inlineStr">
        <is>
          <t>2019</t>
        </is>
      </c>
      <c r="D197" s="18" t="inlineStr">
        <is>
          <t>Horror</t>
        </is>
      </c>
      <c r="E197" s="18" t="inlineStr">
        <is>
          <t>1 h 16 min</t>
        </is>
      </c>
      <c r="F197" s="18" t="inlineStr">
        <is>
          <t>Not on MENA SVOD</t>
        </is>
      </c>
      <c r="G197" s="18" t="inlineStr">
        <is>
          <t>slasher</t>
        </is>
      </c>
      <c r="H197" s="31" t="inlineStr">
        <is>
          <t>https://www.imdb.com/find/?q=The+Farm+2019</t>
        </is>
      </c>
      <c r="I197" s="34" t="inlineStr">
        <is>
          <t>B — Core</t>
        </is>
      </c>
      <c r="J197" s="33" t="n">
        <v>1200</v>
      </c>
      <c r="K197" s="33">
        <f>J197*3</f>
        <v/>
      </c>
      <c r="L197" s="13" t="inlineStr">
        <is>
          <t>Recent release</t>
        </is>
      </c>
    </row>
    <row r="198">
      <c r="A198" s="18" t="n">
        <v>187</v>
      </c>
      <c r="B198" s="18" t="inlineStr">
        <is>
          <t>The Field Guide To Evil</t>
        </is>
      </c>
      <c r="C198" s="18" t="inlineStr">
        <is>
          <t>2019</t>
        </is>
      </c>
      <c r="D198" s="18" t="inlineStr">
        <is>
          <t>Horror</t>
        </is>
      </c>
      <c r="E198" s="18" t="inlineStr">
        <is>
          <t>1 h 53 min</t>
        </is>
      </c>
      <c r="F198" s="18" t="inlineStr">
        <is>
          <t>EXCLUSIVE</t>
        </is>
      </c>
      <c r="G198" s="18" t="inlineStr">
        <is>
          <t>terror, exclusive</t>
        </is>
      </c>
      <c r="H198" s="31" t="inlineStr">
        <is>
          <t>https://www.imdb.com/find/?q=The+Field+Guide+To+Evil+2019</t>
        </is>
      </c>
      <c r="I198" s="32" t="inlineStr">
        <is>
          <t>A — Premium</t>
        </is>
      </c>
      <c r="J198" s="33" t="n">
        <v>2400</v>
      </c>
      <c r="K198" s="33">
        <f>J198*3</f>
        <v/>
      </c>
      <c r="L198" s="13" t="inlineStr">
        <is>
          <t>Monopoly moat: exclusive + recent</t>
        </is>
      </c>
    </row>
    <row r="199">
      <c r="A199" s="18" t="n">
        <v>188</v>
      </c>
      <c r="B199" s="18" t="inlineStr">
        <is>
          <t>The Final</t>
        </is>
      </c>
      <c r="C199" s="18" t="inlineStr">
        <is>
          <t>2011</t>
        </is>
      </c>
      <c r="D199" s="18" t="inlineStr">
        <is>
          <t>Thriller, Horror</t>
        </is>
      </c>
      <c r="E199" s="18" t="inlineStr">
        <is>
          <t>1 h 29 min</t>
        </is>
      </c>
      <c r="F199" s="18" t="inlineStr">
        <is>
          <t>EXCLUSIVE</t>
        </is>
      </c>
      <c r="G199" s="18" t="inlineStr">
        <is>
          <t>terror, exclusive</t>
        </is>
      </c>
      <c r="H199" s="31" t="inlineStr">
        <is>
          <t>https://www.imdb.com/find/?q=The+Final+2011</t>
        </is>
      </c>
      <c r="I199" s="32" t="inlineStr">
        <is>
          <t>A — Premium</t>
        </is>
      </c>
      <c r="J199" s="33" t="n">
        <v>2400</v>
      </c>
      <c r="K199" s="33">
        <f>J199*3</f>
        <v/>
      </c>
      <c r="L199" s="13" t="inlineStr">
        <is>
          <t>Exclusive to MENA</t>
        </is>
      </c>
    </row>
    <row r="200">
      <c r="A200" s="18" t="n">
        <v>189</v>
      </c>
      <c r="B200" s="18" t="inlineStr">
        <is>
          <t>The Furies</t>
        </is>
      </c>
      <c r="C200" s="18" t="inlineStr">
        <is>
          <t>2019</t>
        </is>
      </c>
      <c r="D200" s="18" t="inlineStr">
        <is>
          <t>Thriller, Action, Horror</t>
        </is>
      </c>
      <c r="E200" s="18" t="inlineStr">
        <is>
          <t>1 h 22 min</t>
        </is>
      </c>
      <c r="F200" s="18" t="inlineStr">
        <is>
          <t>EXCLUSIVE</t>
        </is>
      </c>
      <c r="G200" s="18" t="inlineStr">
        <is>
          <t>slasher, exclusive</t>
        </is>
      </c>
      <c r="H200" s="31" t="inlineStr">
        <is>
          <t>https://www.imdb.com/find/?q=The+Furies+2019</t>
        </is>
      </c>
      <c r="I200" s="32" t="inlineStr">
        <is>
          <t>A — Premium</t>
        </is>
      </c>
      <c r="J200" s="33" t="n">
        <v>2400</v>
      </c>
      <c r="K200" s="33">
        <f>J200*3</f>
        <v/>
      </c>
      <c r="L200" s="13" t="inlineStr">
        <is>
          <t>Monopoly moat: exclusive + recent</t>
        </is>
      </c>
    </row>
    <row r="201">
      <c r="A201" s="18" t="n">
        <v>190</v>
      </c>
      <c r="B201" s="18" t="inlineStr">
        <is>
          <t>The Gift</t>
        </is>
      </c>
      <c r="C201" s="18" t="inlineStr">
        <is>
          <t>2001</t>
        </is>
      </c>
      <c r="D201" s="18" t="inlineStr">
        <is>
          <t>Fantasy, Mystery, Horror</t>
        </is>
      </c>
      <c r="E201" s="18" t="inlineStr">
        <is>
          <t>1 h 50 min</t>
        </is>
      </c>
      <c r="F201" s="18" t="inlineStr">
        <is>
          <t>Not on MENA SVOD</t>
        </is>
      </c>
      <c r="G201" s="18" t="inlineStr">
        <is>
          <t>fantasia</t>
        </is>
      </c>
      <c r="H201" s="31" t="inlineStr">
        <is>
          <t>https://www.imdb.com/find/?q=The+Gift+2001</t>
        </is>
      </c>
      <c r="I201" s="35" t="inlineStr">
        <is>
          <t>C — Catalog</t>
        </is>
      </c>
      <c r="J201" s="33" t="n">
        <v>600</v>
      </c>
      <c r="K201" s="33">
        <f>J201*3</f>
        <v/>
      </c>
      <c r="L201" s="13" t="inlineStr"/>
    </row>
    <row r="202">
      <c r="A202" s="18" t="n">
        <v>191</v>
      </c>
      <c r="B202" s="18" t="inlineStr">
        <is>
          <t>The Hatching</t>
        </is>
      </c>
      <c r="C202" s="18" t="inlineStr">
        <is>
          <t>2018</t>
        </is>
      </c>
      <c r="D202" s="18" t="inlineStr">
        <is>
          <t>Comedy, Thriller, Horror</t>
        </is>
      </c>
      <c r="E202" s="18" t="inlineStr">
        <is>
          <t>1 h 27 min</t>
        </is>
      </c>
      <c r="F202" s="18" t="inlineStr">
        <is>
          <t>EXCLUSIVE</t>
        </is>
      </c>
      <c r="G202" s="18" t="inlineStr">
        <is>
          <t>crime, exclusive</t>
        </is>
      </c>
      <c r="H202" s="31" t="inlineStr">
        <is>
          <t>https://www.imdb.com/find/?q=The+Hatching+2018</t>
        </is>
      </c>
      <c r="I202" s="32" t="inlineStr">
        <is>
          <t>A — Premium</t>
        </is>
      </c>
      <c r="J202" s="33" t="n">
        <v>2400</v>
      </c>
      <c r="K202" s="33">
        <f>J202*3</f>
        <v/>
      </c>
      <c r="L202" s="13" t="inlineStr">
        <is>
          <t>Exclusive to MENA</t>
        </is>
      </c>
    </row>
    <row r="203">
      <c r="A203" s="18" t="n">
        <v>192</v>
      </c>
      <c r="B203" s="18" t="inlineStr">
        <is>
          <t>The House of the Devil</t>
        </is>
      </c>
      <c r="C203" s="18" t="inlineStr">
        <is>
          <t>2009</t>
        </is>
      </c>
      <c r="D203" s="18" t="inlineStr">
        <is>
          <t>Mystery, Horror</t>
        </is>
      </c>
      <c r="E203" s="18" t="inlineStr">
        <is>
          <t>1 h 35 min</t>
        </is>
      </c>
      <c r="F203" s="18" t="inlineStr">
        <is>
          <t>Not on MENA SVOD</t>
        </is>
      </c>
      <c r="G203" s="18" t="inlineStr">
        <is>
          <t>terror</t>
        </is>
      </c>
      <c r="H203" s="31" t="inlineStr">
        <is>
          <t>https://www.imdb.com/find/?q=The+House+of+the+Devil+2009</t>
        </is>
      </c>
      <c r="I203" s="35" t="inlineStr">
        <is>
          <t>C — Catalog</t>
        </is>
      </c>
      <c r="J203" s="33" t="n">
        <v>600</v>
      </c>
      <c r="K203" s="33">
        <f>J203*3</f>
        <v/>
      </c>
      <c r="L203" s="13" t="inlineStr"/>
    </row>
    <row r="204">
      <c r="A204" s="18" t="n">
        <v>193</v>
      </c>
      <c r="B204" s="18" t="inlineStr">
        <is>
          <t>The Human Stain</t>
        </is>
      </c>
      <c r="C204" s="18" t="inlineStr">
        <is>
          <t>2003</t>
        </is>
      </c>
      <c r="D204" s="18" t="inlineStr">
        <is>
          <t>Thriller, Romance</t>
        </is>
      </c>
      <c r="E204" s="18" t="inlineStr">
        <is>
          <t>1 h 45 min</t>
        </is>
      </c>
      <c r="F204" s="18" t="inlineStr">
        <is>
          <t>Not on MENA SVOD</t>
        </is>
      </c>
      <c r="G204" s="18" t="inlineStr">
        <is>
          <t>crime</t>
        </is>
      </c>
      <c r="H204" s="31" t="inlineStr">
        <is>
          <t>https://www.imdb.com/find/?q=The+Human+Stain+2003</t>
        </is>
      </c>
      <c r="I204" s="35" t="inlineStr">
        <is>
          <t>C — Catalog</t>
        </is>
      </c>
      <c r="J204" s="33" t="n">
        <v>600</v>
      </c>
      <c r="K204" s="33">
        <f>J204*3</f>
        <v/>
      </c>
      <c r="L204" s="13" t="inlineStr"/>
    </row>
    <row r="205">
      <c r="A205" s="18" t="n">
        <v>194</v>
      </c>
      <c r="B205" s="18" t="inlineStr">
        <is>
          <t>The Humanity Bureau</t>
        </is>
      </c>
      <c r="C205" s="18" t="inlineStr">
        <is>
          <t>2018</t>
        </is>
      </c>
      <c r="D205" s="18" t="inlineStr">
        <is>
          <t>Thriller, Action, Sci-Fi</t>
        </is>
      </c>
      <c r="E205" s="18" t="inlineStr">
        <is>
          <t>1 h 31 min</t>
        </is>
      </c>
      <c r="F205" s="18" t="inlineStr">
        <is>
          <t>Not on MENA SVOD</t>
        </is>
      </c>
      <c r="G205" s="18" t="inlineStr">
        <is>
          <t>sci-fi</t>
        </is>
      </c>
      <c r="H205" s="31" t="inlineStr">
        <is>
          <t>https://www.imdb.com/find/?q=The+Humanity+Bureau+2018</t>
        </is>
      </c>
      <c r="I205" s="35" t="inlineStr">
        <is>
          <t>C — Catalog</t>
        </is>
      </c>
      <c r="J205" s="33" t="n">
        <v>600</v>
      </c>
      <c r="K205" s="33">
        <f>J205*3</f>
        <v/>
      </c>
      <c r="L205" s="13" t="inlineStr"/>
    </row>
    <row r="206">
      <c r="A206" s="18" t="n">
        <v>195</v>
      </c>
      <c r="B206" s="18" t="inlineStr">
        <is>
          <t>The Hunters</t>
        </is>
      </c>
      <c r="C206" s="18" t="inlineStr">
        <is>
          <t>2011</t>
        </is>
      </c>
      <c r="D206" s="18" t="inlineStr">
        <is>
          <t>Thriller, Crime, Horror</t>
        </is>
      </c>
      <c r="E206" s="18" t="inlineStr">
        <is>
          <t>1 h 46 min</t>
        </is>
      </c>
      <c r="F206" s="18" t="inlineStr">
        <is>
          <t>Not on MENA SVOD</t>
        </is>
      </c>
      <c r="G206" s="18" t="inlineStr">
        <is>
          <t>crime</t>
        </is>
      </c>
      <c r="H206" s="31" t="inlineStr">
        <is>
          <t>https://www.imdb.com/find/?q=The+Hunters+2011</t>
        </is>
      </c>
      <c r="I206" s="35" t="inlineStr">
        <is>
          <t>C — Catalog</t>
        </is>
      </c>
      <c r="J206" s="33" t="n">
        <v>600</v>
      </c>
      <c r="K206" s="33">
        <f>J206*3</f>
        <v/>
      </c>
      <c r="L206" s="13" t="inlineStr"/>
    </row>
    <row r="207">
      <c r="A207" s="18" t="n">
        <v>196</v>
      </c>
      <c r="B207" s="18" t="inlineStr">
        <is>
          <t>The Innkeepers</t>
        </is>
      </c>
      <c r="C207" s="18" t="inlineStr">
        <is>
          <t>2011</t>
        </is>
      </c>
      <c r="D207" s="18" t="inlineStr">
        <is>
          <t>Mystery, Horror</t>
        </is>
      </c>
      <c r="E207" s="18" t="inlineStr">
        <is>
          <t>1 h 36 min</t>
        </is>
      </c>
      <c r="F207" s="18" t="inlineStr">
        <is>
          <t>EXCLUSIVE</t>
        </is>
      </c>
      <c r="G207" s="18" t="inlineStr">
        <is>
          <t>fantasia, exclusive</t>
        </is>
      </c>
      <c r="H207" s="31" t="inlineStr">
        <is>
          <t>https://www.imdb.com/find/?q=The+Innkeepers+2011</t>
        </is>
      </c>
      <c r="I207" s="32" t="inlineStr">
        <is>
          <t>A — Premium</t>
        </is>
      </c>
      <c r="J207" s="33" t="n">
        <v>2400</v>
      </c>
      <c r="K207" s="33">
        <f>J207*3</f>
        <v/>
      </c>
      <c r="L207" s="13" t="inlineStr">
        <is>
          <t>Exclusive to MENA</t>
        </is>
      </c>
    </row>
    <row r="208">
      <c r="A208" s="18" t="n">
        <v>197</v>
      </c>
      <c r="B208" s="18" t="inlineStr">
        <is>
          <t>The Lake</t>
        </is>
      </c>
      <c r="C208" s="18" t="inlineStr">
        <is>
          <t>2023</t>
        </is>
      </c>
      <c r="D208" s="18" t="inlineStr">
        <is>
          <t>Thriller, Sci-Fi, Horror</t>
        </is>
      </c>
      <c r="E208" s="18" t="inlineStr">
        <is>
          <t>1 h 44 min</t>
        </is>
      </c>
      <c r="F208" s="18" t="inlineStr">
        <is>
          <t>EXCLUSIVE</t>
        </is>
      </c>
      <c r="G208" s="18" t="inlineStr">
        <is>
          <t>sci-fi, originals</t>
        </is>
      </c>
      <c r="H208" s="31" t="inlineStr">
        <is>
          <t>https://www.imdb.com/find/?q=The+Lake+2023</t>
        </is>
      </c>
      <c r="I208" s="32" t="inlineStr">
        <is>
          <t>A — Premium</t>
        </is>
      </c>
      <c r="J208" s="33" t="n">
        <v>2400</v>
      </c>
      <c r="K208" s="33">
        <f>J208*3</f>
        <v/>
      </c>
      <c r="L208" s="13" t="inlineStr">
        <is>
          <t>Monopoly moat: exclusive + recent</t>
        </is>
      </c>
    </row>
    <row r="209">
      <c r="A209" s="18" t="n">
        <v>198</v>
      </c>
      <c r="B209" s="18" t="inlineStr">
        <is>
          <t>The Last Breath</t>
        </is>
      </c>
      <c r="C209" s="18" t="inlineStr">
        <is>
          <t>2024</t>
        </is>
      </c>
      <c r="D209" s="18" t="inlineStr">
        <is>
          <t>Thriller, Horror</t>
        </is>
      </c>
      <c r="E209" s="18" t="inlineStr">
        <is>
          <t>1 h 33 min</t>
        </is>
      </c>
      <c r="F209" s="18" t="inlineStr">
        <is>
          <t>EXCLUSIVE</t>
        </is>
      </c>
      <c r="G209" s="18" t="inlineStr">
        <is>
          <t>originals, terror</t>
        </is>
      </c>
      <c r="H209" s="31" t="inlineStr">
        <is>
          <t>https://www.imdb.com/find/?q=The+Last+Breath+2024</t>
        </is>
      </c>
      <c r="I209" s="32" t="inlineStr">
        <is>
          <t>A — Premium</t>
        </is>
      </c>
      <c r="J209" s="33" t="n">
        <v>2400</v>
      </c>
      <c r="K209" s="33">
        <f>J209*3</f>
        <v/>
      </c>
      <c r="L209" s="13" t="inlineStr">
        <is>
          <t>Monopoly moat: exclusive + recent</t>
        </is>
      </c>
    </row>
    <row r="210">
      <c r="A210" s="18" t="n">
        <v>199</v>
      </c>
      <c r="B210" s="18" t="inlineStr">
        <is>
          <t>The Last Exorcism</t>
        </is>
      </c>
      <c r="C210" s="18" t="inlineStr">
        <is>
          <t>2010</t>
        </is>
      </c>
      <c r="D210" s="18" t="inlineStr">
        <is>
          <t>Thriller, Mystery, Terror</t>
        </is>
      </c>
      <c r="E210" s="18" t="inlineStr">
        <is>
          <t>1 h 26 min</t>
        </is>
      </c>
      <c r="F210" s="18" t="inlineStr">
        <is>
          <t>Not on MENA SVOD</t>
        </is>
      </c>
      <c r="G210" s="18" t="inlineStr">
        <is>
          <t>terror</t>
        </is>
      </c>
      <c r="H210" s="31" t="inlineStr">
        <is>
          <t>https://www.imdb.com/find/?q=The+Last+Exorcism+2010</t>
        </is>
      </c>
      <c r="I210" s="35" t="inlineStr">
        <is>
          <t>C — Catalog</t>
        </is>
      </c>
      <c r="J210" s="33" t="n">
        <v>600</v>
      </c>
      <c r="K210" s="33">
        <f>J210*3</f>
        <v/>
      </c>
      <c r="L210" s="13" t="inlineStr"/>
    </row>
    <row r="211">
      <c r="A211" s="18" t="n">
        <v>200</v>
      </c>
      <c r="B211" s="18" t="inlineStr">
        <is>
          <t>The Last Exorcism Part II</t>
        </is>
      </c>
      <c r="C211" s="18" t="inlineStr">
        <is>
          <t>2013</t>
        </is>
      </c>
      <c r="D211" s="18" t="inlineStr">
        <is>
          <t>Thriller, Terror</t>
        </is>
      </c>
      <c r="E211" s="18" t="inlineStr">
        <is>
          <t>1 h 28 min</t>
        </is>
      </c>
      <c r="F211" s="18" t="inlineStr">
        <is>
          <t>Not on MENA SVOD</t>
        </is>
      </c>
      <c r="G211" s="18" t="inlineStr">
        <is>
          <t>terror</t>
        </is>
      </c>
      <c r="H211" s="31" t="inlineStr">
        <is>
          <t>https://www.imdb.com/find/?q=The+Last+Exorcism+Part+II+2013</t>
        </is>
      </c>
      <c r="I211" s="35" t="inlineStr">
        <is>
          <t>C — Catalog</t>
        </is>
      </c>
      <c r="J211" s="33" t="n">
        <v>600</v>
      </c>
      <c r="K211" s="33">
        <f>J211*3</f>
        <v/>
      </c>
      <c r="L211" s="13" t="inlineStr"/>
    </row>
    <row r="212">
      <c r="A212" s="18" t="n">
        <v>201</v>
      </c>
      <c r="B212" s="18" t="inlineStr">
        <is>
          <t>The Last Hitman</t>
        </is>
      </c>
      <c r="C212" s="18" t="inlineStr">
        <is>
          <t>2004</t>
        </is>
      </c>
      <c r="D212" s="18" t="inlineStr">
        <is>
          <t>Crime</t>
        </is>
      </c>
      <c r="E212" s="18" t="inlineStr">
        <is>
          <t>1 h 30 min</t>
        </is>
      </c>
      <c r="F212" s="18" t="inlineStr">
        <is>
          <t>Not on MENA SVOD</t>
        </is>
      </c>
      <c r="G212" s="18" t="inlineStr">
        <is>
          <t>crime</t>
        </is>
      </c>
      <c r="H212" s="31" t="inlineStr">
        <is>
          <t>https://www.imdb.com/find/?q=The+Last+Hitman+2004</t>
        </is>
      </c>
      <c r="I212" t="inlineStr">
        <is>
          <t>D — Library</t>
        </is>
      </c>
      <c r="J212" s="33" t="n">
        <v>300</v>
      </c>
      <c r="K212" s="33">
        <f>J212*3</f>
        <v/>
      </c>
      <c r="L212" s="13" t="inlineStr"/>
    </row>
    <row r="213">
      <c r="A213" s="18" t="n">
        <v>202</v>
      </c>
      <c r="B213" s="18" t="inlineStr">
        <is>
          <t>The Last Man</t>
        </is>
      </c>
      <c r="C213" s="18" t="inlineStr">
        <is>
          <t>2019</t>
        </is>
      </c>
      <c r="D213" s="18" t="inlineStr">
        <is>
          <t>Action, Mystery</t>
        </is>
      </c>
      <c r="E213" s="18" t="inlineStr">
        <is>
          <t>1 h 42 min</t>
        </is>
      </c>
      <c r="F213" s="18" t="inlineStr">
        <is>
          <t>EXCLUSIVE</t>
        </is>
      </c>
      <c r="G213" s="18" t="inlineStr">
        <is>
          <t>terror, exclusive</t>
        </is>
      </c>
      <c r="H213" s="31" t="inlineStr">
        <is>
          <t>https://www.imdb.com/find/?q=The+Last+Man+2019</t>
        </is>
      </c>
      <c r="I213" s="32" t="inlineStr">
        <is>
          <t>A — Premium</t>
        </is>
      </c>
      <c r="J213" s="33" t="n">
        <v>2400</v>
      </c>
      <c r="K213" s="33">
        <f>J213*3</f>
        <v/>
      </c>
      <c r="L213" s="13" t="inlineStr">
        <is>
          <t>Monopoly moat: exclusive + recent</t>
        </is>
      </c>
    </row>
    <row r="214">
      <c r="A214" s="18" t="n">
        <v>203</v>
      </c>
      <c r="B214" s="18" t="inlineStr">
        <is>
          <t>The Last Seven</t>
        </is>
      </c>
      <c r="C214" s="18" t="inlineStr">
        <is>
          <t>2013</t>
        </is>
      </c>
      <c r="D214" s="18" t="inlineStr">
        <is>
          <t>Thriller, Sci-Fi, Mystery, Horror</t>
        </is>
      </c>
      <c r="E214" s="18" t="inlineStr">
        <is>
          <t>1 h 24 min</t>
        </is>
      </c>
      <c r="F214" s="18" t="inlineStr">
        <is>
          <t>Not on MENA SVOD</t>
        </is>
      </c>
      <c r="G214" s="18" t="inlineStr">
        <is>
          <t>fantasia</t>
        </is>
      </c>
      <c r="H214" s="31" t="inlineStr">
        <is>
          <t>https://www.imdb.com/find/?q=The+Last+Seven+2013</t>
        </is>
      </c>
      <c r="I214" s="35" t="inlineStr">
        <is>
          <t>C — Catalog</t>
        </is>
      </c>
      <c r="J214" s="33" t="n">
        <v>600</v>
      </c>
      <c r="K214" s="33">
        <f>J214*3</f>
        <v/>
      </c>
      <c r="L214" s="13" t="inlineStr"/>
    </row>
    <row r="215">
      <c r="A215" s="18" t="n">
        <v>204</v>
      </c>
      <c r="B215" s="18" t="inlineStr">
        <is>
          <t>The lullaby</t>
        </is>
      </c>
      <c r="C215" s="18" t="inlineStr">
        <is>
          <t>2018</t>
        </is>
      </c>
      <c r="D215" s="18" t="inlineStr">
        <is>
          <t>Horror</t>
        </is>
      </c>
      <c r="E215" s="18" t="inlineStr">
        <is>
          <t>1 h 26 min</t>
        </is>
      </c>
      <c r="F215" s="18" t="inlineStr">
        <is>
          <t>EXCLUSIVE</t>
        </is>
      </c>
      <c r="G215" s="18" t="inlineStr">
        <is>
          <t>terror, exclusive</t>
        </is>
      </c>
      <c r="H215" s="31" t="inlineStr">
        <is>
          <t>https://www.imdb.com/find/?q=The+lullaby+2018</t>
        </is>
      </c>
      <c r="I215" s="32" t="inlineStr">
        <is>
          <t>A — Premium</t>
        </is>
      </c>
      <c r="J215" s="33" t="n">
        <v>2400</v>
      </c>
      <c r="K215" s="33">
        <f>J215*3</f>
        <v/>
      </c>
      <c r="L215" s="13" t="inlineStr">
        <is>
          <t>Exclusive to MENA</t>
        </is>
      </c>
    </row>
    <row r="216">
      <c r="A216" s="18" t="n">
        <v>205</v>
      </c>
      <c r="B216" s="18" t="inlineStr">
        <is>
          <t>The Maid</t>
        </is>
      </c>
      <c r="C216" s="18" t="inlineStr">
        <is>
          <t>2020</t>
        </is>
      </c>
      <c r="D216" s="18" t="inlineStr">
        <is>
          <t>Thriller, Mystery, Horror</t>
        </is>
      </c>
      <c r="E216" s="18" t="inlineStr">
        <is>
          <t>1 h 43 min</t>
        </is>
      </c>
      <c r="F216" s="18" t="inlineStr">
        <is>
          <t>EXCLUSIVE</t>
        </is>
      </c>
      <c r="G216" s="18" t="inlineStr">
        <is>
          <t>fantasia, exclusive</t>
        </is>
      </c>
      <c r="H216" s="31" t="inlineStr">
        <is>
          <t>https://www.imdb.com/find/?q=The+Maid+2020</t>
        </is>
      </c>
      <c r="I216" s="32" t="inlineStr">
        <is>
          <t>A — Premium</t>
        </is>
      </c>
      <c r="J216" s="33" t="n">
        <v>2400</v>
      </c>
      <c r="K216" s="33">
        <f>J216*3</f>
        <v/>
      </c>
      <c r="L216" s="13" t="inlineStr">
        <is>
          <t>Monopoly moat: exclusive + recent</t>
        </is>
      </c>
    </row>
    <row r="217">
      <c r="A217" s="18" t="n">
        <v>206</v>
      </c>
      <c r="B217" s="18" t="inlineStr">
        <is>
          <t>The Mercenary</t>
        </is>
      </c>
      <c r="C217" s="18" t="inlineStr">
        <is>
          <t>2020</t>
        </is>
      </c>
      <c r="D217" s="18" t="inlineStr">
        <is>
          <t>Action</t>
        </is>
      </c>
      <c r="E217" s="18" t="inlineStr">
        <is>
          <t>1 h 31 min</t>
        </is>
      </c>
      <c r="F217" s="18" t="inlineStr">
        <is>
          <t>EXCLUSIVE</t>
        </is>
      </c>
      <c r="G217" s="18" t="inlineStr">
        <is>
          <t>crime, exclusive</t>
        </is>
      </c>
      <c r="H217" s="31" t="inlineStr">
        <is>
          <t>https://www.imdb.com/find/?q=The+Mercenary+2020</t>
        </is>
      </c>
      <c r="I217" s="32" t="inlineStr">
        <is>
          <t>A — Premium</t>
        </is>
      </c>
      <c r="J217" s="33" t="n">
        <v>2400</v>
      </c>
      <c r="K217" s="33">
        <f>J217*3</f>
        <v/>
      </c>
      <c r="L217" s="13" t="inlineStr">
        <is>
          <t>Monopoly moat: exclusive + recent</t>
        </is>
      </c>
    </row>
    <row r="218">
      <c r="A218" s="18" t="n">
        <v>207</v>
      </c>
      <c r="B218" s="18" t="inlineStr">
        <is>
          <t>The Night</t>
        </is>
      </c>
      <c r="C218" s="18" t="inlineStr">
        <is>
          <t>2020</t>
        </is>
      </c>
      <c r="D218" s="18" t="inlineStr">
        <is>
          <t>Thriller, Mystery, Horror</t>
        </is>
      </c>
      <c r="E218" s="18" t="inlineStr">
        <is>
          <t>1 h 45 min</t>
        </is>
      </c>
      <c r="F218" s="18" t="inlineStr">
        <is>
          <t>Not on MENA SVOD</t>
        </is>
      </c>
      <c r="G218" s="18" t="inlineStr">
        <is>
          <t>terror</t>
        </is>
      </c>
      <c r="H218" s="31" t="inlineStr">
        <is>
          <t>https://www.imdb.com/find/?q=The+Night+2020</t>
        </is>
      </c>
      <c r="I218" s="34" t="inlineStr">
        <is>
          <t>B — Core</t>
        </is>
      </c>
      <c r="J218" s="33" t="n">
        <v>1200</v>
      </c>
      <c r="K218" s="33">
        <f>J218*3</f>
        <v/>
      </c>
      <c r="L218" s="13" t="inlineStr">
        <is>
          <t>Recent release</t>
        </is>
      </c>
    </row>
    <row r="219">
      <c r="A219" s="18" t="n">
        <v>208</v>
      </c>
      <c r="B219" s="18" t="inlineStr">
        <is>
          <t>The Others</t>
        </is>
      </c>
      <c r="C219" s="18" t="inlineStr"/>
      <c r="D219" s="18" t="inlineStr">
        <is>
          <t>Horror</t>
        </is>
      </c>
      <c r="E219" s="18" t="inlineStr">
        <is>
          <t>1 h 44 min</t>
        </is>
      </c>
      <c r="F219" s="18" t="inlineStr">
        <is>
          <t>Not on MENA SVOD</t>
        </is>
      </c>
      <c r="G219" s="18" t="inlineStr">
        <is>
          <t>fantasia</t>
        </is>
      </c>
      <c r="H219" s="31" t="inlineStr">
        <is>
          <t>https://www.imdb.com/find/?q=The+Others+</t>
        </is>
      </c>
      <c r="I219" s="35" t="inlineStr">
        <is>
          <t>C — Catalog</t>
        </is>
      </c>
      <c r="J219" s="33" t="n">
        <v>600</v>
      </c>
      <c r="K219" s="33">
        <f>J219*3</f>
        <v/>
      </c>
      <c r="L219" s="13" t="inlineStr"/>
    </row>
    <row r="220">
      <c r="A220" s="18" t="n">
        <v>209</v>
      </c>
      <c r="B220" s="18" t="inlineStr">
        <is>
          <t>The Outer Wild</t>
        </is>
      </c>
      <c r="C220" s="18" t="inlineStr">
        <is>
          <t>2018</t>
        </is>
      </c>
      <c r="D220" s="18" t="inlineStr">
        <is>
          <t>Thriller, Action, Sci-Fi, Horror</t>
        </is>
      </c>
      <c r="E220" s="18" t="inlineStr">
        <is>
          <t>1 h 24 min</t>
        </is>
      </c>
      <c r="F220" s="18" t="inlineStr">
        <is>
          <t>Not on MENA SVOD</t>
        </is>
      </c>
      <c r="G220" s="18" t="inlineStr">
        <is>
          <t>sci-fi</t>
        </is>
      </c>
      <c r="H220" s="31" t="inlineStr">
        <is>
          <t>https://www.imdb.com/find/?q=The+Outer+Wild+2018</t>
        </is>
      </c>
      <c r="I220" s="35" t="inlineStr">
        <is>
          <t>C — Catalog</t>
        </is>
      </c>
      <c r="J220" s="33" t="n">
        <v>600</v>
      </c>
      <c r="K220" s="33">
        <f>J220*3</f>
        <v/>
      </c>
      <c r="L220" s="13" t="inlineStr"/>
    </row>
    <row r="221">
      <c r="A221" s="18" t="n">
        <v>210</v>
      </c>
      <c r="B221" s="18" t="inlineStr">
        <is>
          <t>The Owners</t>
        </is>
      </c>
      <c r="C221" s="18" t="inlineStr">
        <is>
          <t>2021</t>
        </is>
      </c>
      <c r="D221" s="18" t="inlineStr">
        <is>
          <t>Comedy, Thriller, Crime, Mystery, Horror</t>
        </is>
      </c>
      <c r="E221" s="18" t="inlineStr">
        <is>
          <t>1 h 31 min</t>
        </is>
      </c>
      <c r="F221" s="18" t="inlineStr">
        <is>
          <t>EXCLUSIVE</t>
        </is>
      </c>
      <c r="G221" s="18" t="inlineStr">
        <is>
          <t>terror, exclusive</t>
        </is>
      </c>
      <c r="H221" s="31" t="inlineStr">
        <is>
          <t>https://www.imdb.com/find/?q=The+Owners+2021</t>
        </is>
      </c>
      <c r="I221" s="32" t="inlineStr">
        <is>
          <t>A — Premium</t>
        </is>
      </c>
      <c r="J221" s="33" t="n">
        <v>2400</v>
      </c>
      <c r="K221" s="33">
        <f>J221*3</f>
        <v/>
      </c>
      <c r="L221" s="13" t="inlineStr">
        <is>
          <t>Monopoly moat: exclusive + recent</t>
        </is>
      </c>
    </row>
    <row r="222">
      <c r="A222" s="18" t="n">
        <v>211</v>
      </c>
      <c r="B222" s="18" t="inlineStr">
        <is>
          <t>The Pagan King</t>
        </is>
      </c>
      <c r="C222" s="18" t="inlineStr">
        <is>
          <t>2018</t>
        </is>
      </c>
      <c r="D222" s="18" t="inlineStr">
        <is>
          <t>Action, Historical</t>
        </is>
      </c>
      <c r="E222" s="18" t="inlineStr">
        <is>
          <t>1 h 40 min</t>
        </is>
      </c>
      <c r="F222" s="18" t="inlineStr">
        <is>
          <t>Not on MENA SVOD</t>
        </is>
      </c>
      <c r="G222" s="18" t="inlineStr">
        <is>
          <t>crime</t>
        </is>
      </c>
      <c r="H222" s="31" t="inlineStr">
        <is>
          <t>https://www.imdb.com/find/?q=The+Pagan+King+2018</t>
        </is>
      </c>
      <c r="I222" t="inlineStr">
        <is>
          <t>D — Library</t>
        </is>
      </c>
      <c r="J222" s="33" t="n">
        <v>300</v>
      </c>
      <c r="K222" s="33">
        <f>J222*3</f>
        <v/>
      </c>
      <c r="L222" s="13" t="inlineStr"/>
    </row>
    <row r="223">
      <c r="A223" s="18" t="n">
        <v>212</v>
      </c>
      <c r="B223" s="18" t="inlineStr">
        <is>
          <t>The Parts You Lose</t>
        </is>
      </c>
      <c r="C223" s="18" t="inlineStr">
        <is>
          <t>2019</t>
        </is>
      </c>
      <c r="D223" s="18" t="inlineStr">
        <is>
          <t>Thriller, Crime</t>
        </is>
      </c>
      <c r="E223" s="18" t="inlineStr">
        <is>
          <t>1 h 34 min</t>
        </is>
      </c>
      <c r="F223" s="18" t="inlineStr">
        <is>
          <t>Not on MENA SVOD</t>
        </is>
      </c>
      <c r="G223" s="18" t="inlineStr">
        <is>
          <t>crime</t>
        </is>
      </c>
      <c r="H223" s="31" t="inlineStr">
        <is>
          <t>https://www.imdb.com/find/?q=The+Parts+You+Lose+2019</t>
        </is>
      </c>
      <c r="I223" s="34" t="inlineStr">
        <is>
          <t>B — Core</t>
        </is>
      </c>
      <c r="J223" s="33" t="n">
        <v>1200</v>
      </c>
      <c r="K223" s="33">
        <f>J223*3</f>
        <v/>
      </c>
      <c r="L223" s="13" t="inlineStr">
        <is>
          <t>Recent release</t>
        </is>
      </c>
    </row>
    <row r="224">
      <c r="A224" s="18" t="n">
        <v>213</v>
      </c>
      <c r="B224" s="18" t="inlineStr">
        <is>
          <t>The Piper</t>
        </is>
      </c>
      <c r="C224" s="18" t="inlineStr">
        <is>
          <t>2024</t>
        </is>
      </c>
      <c r="D224" s="18" t="inlineStr">
        <is>
          <t>Fantasy, Horror, Supernatural horror, Serial Killer</t>
        </is>
      </c>
      <c r="E224" s="18" t="inlineStr">
        <is>
          <t>1 h 43 min</t>
        </is>
      </c>
      <c r="F224" s="18" t="inlineStr">
        <is>
          <t>EXCLUSIVE</t>
        </is>
      </c>
      <c r="G224" s="18" t="inlineStr">
        <is>
          <t>originals, fantasia, exclusive</t>
        </is>
      </c>
      <c r="H224" s="31" t="inlineStr">
        <is>
          <t>https://www.imdb.com/find/?q=The+Piper+2024</t>
        </is>
      </c>
      <c r="I224" s="32" t="inlineStr">
        <is>
          <t>A — Premium</t>
        </is>
      </c>
      <c r="J224" s="33" t="n">
        <v>2400</v>
      </c>
      <c r="K224" s="33">
        <f>J224*3</f>
        <v/>
      </c>
      <c r="L224" s="13" t="inlineStr">
        <is>
          <t>Monopoly moat: exclusive + recent</t>
        </is>
      </c>
    </row>
    <row r="225">
      <c r="A225" s="18" t="n">
        <v>214</v>
      </c>
      <c r="B225" s="18" t="inlineStr">
        <is>
          <t>The Price We Pay</t>
        </is>
      </c>
      <c r="C225" s="18" t="inlineStr">
        <is>
          <t>2023</t>
        </is>
      </c>
      <c r="D225" s="18" t="inlineStr">
        <is>
          <t>Thriller, Action, Horror</t>
        </is>
      </c>
      <c r="E225" s="18" t="inlineStr">
        <is>
          <t>1 h 25 min</t>
        </is>
      </c>
      <c r="F225" s="18" t="inlineStr">
        <is>
          <t>EXCLUSIVE</t>
        </is>
      </c>
      <c r="G225" s="18" t="inlineStr">
        <is>
          <t>originals, crime</t>
        </is>
      </c>
      <c r="H225" s="31" t="inlineStr">
        <is>
          <t>https://www.imdb.com/find/?q=The+Price+We+Pay+2023</t>
        </is>
      </c>
      <c r="I225" s="32" t="inlineStr">
        <is>
          <t>A — Premium</t>
        </is>
      </c>
      <c r="J225" s="33" t="n">
        <v>2400</v>
      </c>
      <c r="K225" s="33">
        <f>J225*3</f>
        <v/>
      </c>
      <c r="L225" s="13" t="inlineStr">
        <is>
          <t>Monopoly moat: exclusive + recent</t>
        </is>
      </c>
    </row>
    <row r="226">
      <c r="A226" s="18" t="n">
        <v>215</v>
      </c>
      <c r="B226" s="18" t="inlineStr">
        <is>
          <t>The Quarry</t>
        </is>
      </c>
      <c r="C226" s="18" t="inlineStr">
        <is>
          <t>2020</t>
        </is>
      </c>
      <c r="D226" s="18" t="inlineStr">
        <is>
          <t>Thriller, Crime, Mystery</t>
        </is>
      </c>
      <c r="E226" s="18" t="inlineStr">
        <is>
          <t>1 h 43 min</t>
        </is>
      </c>
      <c r="F226" s="18" t="inlineStr">
        <is>
          <t>Not on MENA SVOD</t>
        </is>
      </c>
      <c r="G226" s="18" t="inlineStr">
        <is>
          <t>crime</t>
        </is>
      </c>
      <c r="H226" s="31" t="inlineStr">
        <is>
          <t>https://www.imdb.com/find/?q=The+Quarry+2020</t>
        </is>
      </c>
      <c r="I226" s="34" t="inlineStr">
        <is>
          <t>B — Core</t>
        </is>
      </c>
      <c r="J226" s="33" t="n">
        <v>1200</v>
      </c>
      <c r="K226" s="33">
        <f>J226*3</f>
        <v/>
      </c>
      <c r="L226" s="13" t="inlineStr">
        <is>
          <t>Recent release</t>
        </is>
      </c>
    </row>
    <row r="227">
      <c r="A227" s="18" t="n">
        <v>216</v>
      </c>
      <c r="B227" s="18" t="inlineStr">
        <is>
          <t>The Rake</t>
        </is>
      </c>
      <c r="C227" s="18" t="inlineStr">
        <is>
          <t>2018</t>
        </is>
      </c>
      <c r="D227" s="18" t="inlineStr">
        <is>
          <t>Thriller, Mystery, Horror</t>
        </is>
      </c>
      <c r="E227" s="18" t="inlineStr">
        <is>
          <t>1 h 18 min</t>
        </is>
      </c>
      <c r="F227" s="18" t="inlineStr">
        <is>
          <t>Not on MENA SVOD</t>
        </is>
      </c>
      <c r="G227" s="18" t="inlineStr">
        <is>
          <t>fantasia</t>
        </is>
      </c>
      <c r="H227" s="31" t="inlineStr">
        <is>
          <t>https://www.imdb.com/find/?q=The+Rake+2018</t>
        </is>
      </c>
      <c r="I227" t="inlineStr">
        <is>
          <t>D — Library</t>
        </is>
      </c>
      <c r="J227" s="33" t="n">
        <v>300</v>
      </c>
      <c r="K227" s="33">
        <f>J227*3</f>
        <v/>
      </c>
      <c r="L227" s="13" t="inlineStr"/>
    </row>
    <row r="228">
      <c r="A228" s="18" t="n">
        <v>217</v>
      </c>
      <c r="B228" s="18" t="inlineStr">
        <is>
          <t>The Recall</t>
        </is>
      </c>
      <c r="C228" s="18" t="inlineStr">
        <is>
          <t>2017</t>
        </is>
      </c>
      <c r="D228" s="18" t="inlineStr">
        <is>
          <t>Thriller, Action, Sci-Fi, Mystery, Horror</t>
        </is>
      </c>
      <c r="E228" s="18" t="inlineStr">
        <is>
          <t>1 h 27 min</t>
        </is>
      </c>
      <c r="F228" s="18" t="inlineStr">
        <is>
          <t>EXCLUSIVE</t>
        </is>
      </c>
      <c r="G228" s="18" t="inlineStr">
        <is>
          <t>sci-fi, exclusive</t>
        </is>
      </c>
      <c r="H228" s="31" t="inlineStr">
        <is>
          <t>https://www.imdb.com/find/?q=The+Recall+2017</t>
        </is>
      </c>
      <c r="I228" s="32" t="inlineStr">
        <is>
          <t>A — Premium</t>
        </is>
      </c>
      <c r="J228" s="33" t="n">
        <v>2400</v>
      </c>
      <c r="K228" s="33">
        <f>J228*3</f>
        <v/>
      </c>
      <c r="L228" s="13" t="inlineStr">
        <is>
          <t>Exclusive to MENA</t>
        </is>
      </c>
    </row>
    <row r="229">
      <c r="A229" s="18" t="n">
        <v>218</v>
      </c>
      <c r="B229" s="18" t="inlineStr">
        <is>
          <t>The Retaliators</t>
        </is>
      </c>
      <c r="C229" s="18" t="inlineStr">
        <is>
          <t>2022</t>
        </is>
      </c>
      <c r="D229" s="18" t="inlineStr">
        <is>
          <t>Thriller, Horror</t>
        </is>
      </c>
      <c r="E229" s="18" t="inlineStr">
        <is>
          <t>1 h 35 min</t>
        </is>
      </c>
      <c r="F229" s="18" t="inlineStr">
        <is>
          <t>EXCLUSIVE</t>
        </is>
      </c>
      <c r="G229" s="18" t="inlineStr">
        <is>
          <t>slasher, exclusive</t>
        </is>
      </c>
      <c r="H229" s="31" t="inlineStr">
        <is>
          <t>https://www.imdb.com/find/?q=The+Retaliators+2022</t>
        </is>
      </c>
      <c r="I229" s="32" t="inlineStr">
        <is>
          <t>A — Premium</t>
        </is>
      </c>
      <c r="J229" s="33" t="n">
        <v>2400</v>
      </c>
      <c r="K229" s="33">
        <f>J229*3</f>
        <v/>
      </c>
      <c r="L229" s="13" t="inlineStr">
        <is>
          <t>Monopoly moat: exclusive + recent</t>
        </is>
      </c>
    </row>
    <row r="230">
      <c r="A230" s="18" t="n">
        <v>219</v>
      </c>
      <c r="B230" s="18" t="inlineStr">
        <is>
          <t>The Russian Bride</t>
        </is>
      </c>
      <c r="C230" s="18" t="inlineStr">
        <is>
          <t>2019</t>
        </is>
      </c>
      <c r="D230" s="18" t="inlineStr">
        <is>
          <t>Thriller, Horror</t>
        </is>
      </c>
      <c r="E230" s="18" t="inlineStr">
        <is>
          <t>1 h 49 min</t>
        </is>
      </c>
      <c r="F230" s="18" t="inlineStr">
        <is>
          <t>EXCLUSIVE</t>
        </is>
      </c>
      <c r="G230" s="18" t="inlineStr">
        <is>
          <t>terror, exclusive</t>
        </is>
      </c>
      <c r="H230" s="31" t="inlineStr">
        <is>
          <t>https://www.imdb.com/find/?q=The+Russian+Bride+2019</t>
        </is>
      </c>
      <c r="I230" s="32" t="inlineStr">
        <is>
          <t>A — Premium</t>
        </is>
      </c>
      <c r="J230" s="33" t="n">
        <v>2400</v>
      </c>
      <c r="K230" s="33">
        <f>J230*3</f>
        <v/>
      </c>
      <c r="L230" s="13" t="inlineStr">
        <is>
          <t>Monopoly moat: exclusive + recent</t>
        </is>
      </c>
    </row>
    <row r="231">
      <c r="A231" s="18" t="n">
        <v>220</v>
      </c>
      <c r="B231" s="18" t="inlineStr">
        <is>
          <t>The Shadow Effect</t>
        </is>
      </c>
      <c r="C231" s="18" t="inlineStr">
        <is>
          <t>2017</t>
        </is>
      </c>
      <c r="D231" s="18" t="inlineStr">
        <is>
          <t>Thriller, Sci-Fi, Mystery</t>
        </is>
      </c>
      <c r="E231" s="18" t="inlineStr">
        <is>
          <t>1 h 30 min</t>
        </is>
      </c>
      <c r="F231" s="18" t="inlineStr">
        <is>
          <t>Not on MENA SVOD</t>
        </is>
      </c>
      <c r="G231" s="18" t="inlineStr">
        <is>
          <t>sci-fi</t>
        </is>
      </c>
      <c r="H231" s="31" t="inlineStr">
        <is>
          <t>https://www.imdb.com/find/?q=The+Shadow+Effect+2017</t>
        </is>
      </c>
      <c r="I231" s="35" t="inlineStr">
        <is>
          <t>C — Catalog</t>
        </is>
      </c>
      <c r="J231" s="33" t="n">
        <v>600</v>
      </c>
      <c r="K231" s="33">
        <f>J231*3</f>
        <v/>
      </c>
      <c r="L231" s="13" t="inlineStr"/>
    </row>
    <row r="232">
      <c r="A232" s="18" t="n">
        <v>221</v>
      </c>
      <c r="B232" s="18" t="inlineStr">
        <is>
          <t>The Silent Forest</t>
        </is>
      </c>
      <c r="C232" s="18" t="inlineStr">
        <is>
          <t>2022</t>
        </is>
      </c>
      <c r="D232" s="18" t="inlineStr">
        <is>
          <t>Thriller, Crime, Mystery</t>
        </is>
      </c>
      <c r="E232" s="18" t="inlineStr">
        <is>
          <t>1 h 34 min</t>
        </is>
      </c>
      <c r="F232" s="18" t="inlineStr">
        <is>
          <t>Not on MENA SVOD</t>
        </is>
      </c>
      <c r="G232" s="18" t="inlineStr">
        <is>
          <t>crime</t>
        </is>
      </c>
      <c r="H232" s="31" t="inlineStr">
        <is>
          <t>https://www.imdb.com/find/?q=The+Silent+Forest+2022</t>
        </is>
      </c>
      <c r="I232" s="34" t="inlineStr">
        <is>
          <t>B — Core</t>
        </is>
      </c>
      <c r="J232" s="33" t="n">
        <v>1200</v>
      </c>
      <c r="K232" s="33">
        <f>J232*3</f>
        <v/>
      </c>
      <c r="L232" s="13" t="inlineStr">
        <is>
          <t>Recent release</t>
        </is>
      </c>
    </row>
    <row r="233">
      <c r="A233" s="18" t="n">
        <v>222</v>
      </c>
      <c r="B233" s="18" t="inlineStr">
        <is>
          <t>The Skeptic</t>
        </is>
      </c>
      <c r="C233" s="18" t="inlineStr">
        <is>
          <t>2008</t>
        </is>
      </c>
      <c r="D233" s="18" t="inlineStr">
        <is>
          <t>Thriller, Horror</t>
        </is>
      </c>
      <c r="E233" s="18" t="inlineStr">
        <is>
          <t>1 h 40 min</t>
        </is>
      </c>
      <c r="F233" s="18" t="inlineStr">
        <is>
          <t>EXCLUSIVE</t>
        </is>
      </c>
      <c r="G233" s="18" t="inlineStr">
        <is>
          <t>terror, exclusive</t>
        </is>
      </c>
      <c r="H233" s="31" t="inlineStr">
        <is>
          <t>https://www.imdb.com/find/?q=The+Skeptic+2008</t>
        </is>
      </c>
      <c r="I233" s="32" t="inlineStr">
        <is>
          <t>A — Premium</t>
        </is>
      </c>
      <c r="J233" s="33" t="n">
        <v>2400</v>
      </c>
      <c r="K233" s="33">
        <f>J233*3</f>
        <v/>
      </c>
      <c r="L233" s="13" t="inlineStr">
        <is>
          <t>Exclusive to MENA</t>
        </is>
      </c>
    </row>
    <row r="234">
      <c r="A234" s="18" t="n">
        <v>223</v>
      </c>
      <c r="B234" s="18" t="inlineStr">
        <is>
          <t>The Small Hand</t>
        </is>
      </c>
      <c r="C234" s="18" t="inlineStr">
        <is>
          <t>2020</t>
        </is>
      </c>
      <c r="D234" s="18" t="inlineStr">
        <is>
          <t>Thriller, Mystery, Horror</t>
        </is>
      </c>
      <c r="E234" s="18" t="inlineStr">
        <is>
          <t>1 h 40 min</t>
        </is>
      </c>
      <c r="F234" s="18" t="inlineStr">
        <is>
          <t>EXCLUSIVE</t>
        </is>
      </c>
      <c r="G234" s="18" t="inlineStr">
        <is>
          <t>terror, exclusive</t>
        </is>
      </c>
      <c r="H234" s="31" t="inlineStr">
        <is>
          <t>https://www.imdb.com/find/?q=The+Small+Hand+2020</t>
        </is>
      </c>
      <c r="I234" s="32" t="inlineStr">
        <is>
          <t>A — Premium</t>
        </is>
      </c>
      <c r="J234" s="33" t="n">
        <v>2400</v>
      </c>
      <c r="K234" s="33">
        <f>J234*3</f>
        <v/>
      </c>
      <c r="L234" s="13" t="inlineStr">
        <is>
          <t>Monopoly moat: exclusive + recent</t>
        </is>
      </c>
    </row>
    <row r="235">
      <c r="A235" s="18" t="n">
        <v>224</v>
      </c>
      <c r="B235" s="18" t="inlineStr">
        <is>
          <t>The Stake Land</t>
        </is>
      </c>
      <c r="C235" s="18" t="inlineStr">
        <is>
          <t>2011</t>
        </is>
      </c>
      <c r="D235" s="18" t="inlineStr">
        <is>
          <t>Thriller, Action, Fantasy, Horror, Supernatural horror</t>
        </is>
      </c>
      <c r="E235" s="18" t="inlineStr">
        <is>
          <t>1 h 40 min</t>
        </is>
      </c>
      <c r="F235" s="18" t="inlineStr">
        <is>
          <t>Not on MENA SVOD</t>
        </is>
      </c>
      <c r="G235" s="18" t="inlineStr">
        <is>
          <t>franchise, fantasia</t>
        </is>
      </c>
      <c r="H235" s="31" t="inlineStr">
        <is>
          <t>https://www.imdb.com/find/?q=The+Stake+Land+2011</t>
        </is>
      </c>
      <c r="I235" s="35" t="inlineStr">
        <is>
          <t>C — Catalog</t>
        </is>
      </c>
      <c r="J235" s="33" t="n">
        <v>600</v>
      </c>
      <c r="K235" s="33">
        <f>J235*3</f>
        <v/>
      </c>
      <c r="L235" s="13" t="inlineStr"/>
    </row>
    <row r="236">
      <c r="A236" s="18" t="n">
        <v>225</v>
      </c>
      <c r="B236" s="18" t="inlineStr">
        <is>
          <t>The Stake Land 2</t>
        </is>
      </c>
      <c r="C236" s="18" t="inlineStr">
        <is>
          <t>2017</t>
        </is>
      </c>
      <c r="D236" s="18" t="inlineStr">
        <is>
          <t>Horror</t>
        </is>
      </c>
      <c r="E236" s="18" t="inlineStr">
        <is>
          <t>1 h 21 min</t>
        </is>
      </c>
      <c r="F236" s="18" t="inlineStr">
        <is>
          <t>EXCLUSIVE</t>
        </is>
      </c>
      <c r="G236" s="18" t="inlineStr">
        <is>
          <t>franchise, fantasia, exclusive, terror</t>
        </is>
      </c>
      <c r="H236" s="31" t="inlineStr">
        <is>
          <t>https://www.imdb.com/find/?q=The+Stake+Land+2+2017</t>
        </is>
      </c>
      <c r="I236" s="32" t="inlineStr">
        <is>
          <t>A — Premium</t>
        </is>
      </c>
      <c r="J236" s="33" t="n">
        <v>2400</v>
      </c>
      <c r="K236" s="33">
        <f>J236*3</f>
        <v/>
      </c>
      <c r="L236" s="13" t="inlineStr">
        <is>
          <t>Exclusive to MENA</t>
        </is>
      </c>
    </row>
    <row r="237">
      <c r="A237" s="18" t="n">
        <v>226</v>
      </c>
      <c r="B237" s="18" t="inlineStr">
        <is>
          <t>The Suicide Theory</t>
        </is>
      </c>
      <c r="C237" s="18" t="inlineStr">
        <is>
          <t>2015</t>
        </is>
      </c>
      <c r="D237" s="18" t="inlineStr">
        <is>
          <t>Psycho</t>
        </is>
      </c>
      <c r="E237" s="18" t="inlineStr">
        <is>
          <t>1 h 29 min</t>
        </is>
      </c>
      <c r="F237" s="18" t="inlineStr">
        <is>
          <t>Not on MENA SVOD</t>
        </is>
      </c>
      <c r="G237" s="18" t="inlineStr">
        <is>
          <t>crime</t>
        </is>
      </c>
      <c r="H237" s="31" t="inlineStr">
        <is>
          <t>https://www.imdb.com/find/?q=The+Suicide+Theory+2015</t>
        </is>
      </c>
      <c r="I237" t="inlineStr">
        <is>
          <t>D — Library</t>
        </is>
      </c>
      <c r="J237" s="33" t="n">
        <v>300</v>
      </c>
      <c r="K237" s="33">
        <f>J237*3</f>
        <v/>
      </c>
      <c r="L237" s="13" t="inlineStr"/>
    </row>
    <row r="238">
      <c r="A238" s="18" t="n">
        <v>227</v>
      </c>
      <c r="B238" s="18" t="inlineStr">
        <is>
          <t>The Surface</t>
        </is>
      </c>
      <c r="C238" s="18" t="inlineStr">
        <is>
          <t>2016</t>
        </is>
      </c>
      <c r="D238" s="18" t="inlineStr">
        <is>
          <t>Thriller</t>
        </is>
      </c>
      <c r="E238" s="18" t="inlineStr">
        <is>
          <t>1 h 26 min</t>
        </is>
      </c>
      <c r="F238" s="18" t="inlineStr">
        <is>
          <t>Not on MENA SVOD</t>
        </is>
      </c>
      <c r="G238" s="18" t="inlineStr">
        <is>
          <t>crime</t>
        </is>
      </c>
      <c r="H238" s="31" t="inlineStr">
        <is>
          <t>https://www.imdb.com/find/?q=The+Surface+2016</t>
        </is>
      </c>
      <c r="I238" s="35" t="inlineStr">
        <is>
          <t>C — Catalog</t>
        </is>
      </c>
      <c r="J238" s="33" t="n">
        <v>600</v>
      </c>
      <c r="K238" s="33">
        <f>J238*3</f>
        <v/>
      </c>
      <c r="L238" s="13" t="inlineStr"/>
    </row>
    <row r="239">
      <c r="A239" s="18" t="n">
        <v>228</v>
      </c>
      <c r="B239" s="18" t="inlineStr">
        <is>
          <t>The Terror Of Halloween</t>
        </is>
      </c>
      <c r="C239" s="18" t="inlineStr">
        <is>
          <t>2018</t>
        </is>
      </c>
      <c r="D239" s="18" t="inlineStr">
        <is>
          <t>Thriller, Horror</t>
        </is>
      </c>
      <c r="E239" s="18" t="inlineStr">
        <is>
          <t>1 h 19 min</t>
        </is>
      </c>
      <c r="F239" s="18" t="inlineStr">
        <is>
          <t>EXCLUSIVE</t>
        </is>
      </c>
      <c r="G239" s="18" t="inlineStr">
        <is>
          <t>fantasia, exclusive</t>
        </is>
      </c>
      <c r="H239" s="31" t="inlineStr">
        <is>
          <t>https://www.imdb.com/find/?q=The+Terror+Of+Halloween+2018</t>
        </is>
      </c>
      <c r="I239" s="34" t="inlineStr">
        <is>
          <t>B — Core</t>
        </is>
      </c>
      <c r="J239" s="33" t="n">
        <v>1200</v>
      </c>
      <c r="K239" s="33">
        <f>J239*3</f>
        <v/>
      </c>
      <c r="L239" s="13" t="inlineStr">
        <is>
          <t>Exclusive to MENA</t>
        </is>
      </c>
    </row>
    <row r="240">
      <c r="A240" s="18" t="n">
        <v>229</v>
      </c>
      <c r="B240" s="18" t="inlineStr">
        <is>
          <t>The Texas Chainsaw Massacre</t>
        </is>
      </c>
      <c r="C240" s="18" t="inlineStr">
        <is>
          <t>1974</t>
        </is>
      </c>
      <c r="D240" s="18" t="inlineStr">
        <is>
          <t>Horror, True Story</t>
        </is>
      </c>
      <c r="E240" s="18" t="inlineStr">
        <is>
          <t>1 h 23 min</t>
        </is>
      </c>
      <c r="F240" s="18" t="inlineStr">
        <is>
          <t>Not on MENA SVOD</t>
        </is>
      </c>
      <c r="G240" s="18" t="inlineStr">
        <is>
          <t>midnight-movies</t>
        </is>
      </c>
      <c r="H240" s="31" t="inlineStr">
        <is>
          <t>https://www.imdb.com/find/?q=The+Texas+Chainsaw+Massacre+1974</t>
        </is>
      </c>
      <c r="I240" s="35" t="inlineStr">
        <is>
          <t>C — Catalog</t>
        </is>
      </c>
      <c r="J240" s="33" t="n">
        <v>600</v>
      </c>
      <c r="K240" s="33">
        <f>J240*3</f>
        <v/>
      </c>
      <c r="L240" s="13" t="inlineStr"/>
    </row>
    <row r="241">
      <c r="A241" s="18" t="n">
        <v>230</v>
      </c>
      <c r="B241" s="18" t="inlineStr">
        <is>
          <t>The Unhealer</t>
        </is>
      </c>
      <c r="C241" s="18" t="inlineStr">
        <is>
          <t>2021</t>
        </is>
      </c>
      <c r="D241" s="18" t="inlineStr">
        <is>
          <t>Thriller, Fantasy, Sci-Fi, Horror</t>
        </is>
      </c>
      <c r="E241" s="18" t="inlineStr">
        <is>
          <t>1 h 32 min</t>
        </is>
      </c>
      <c r="F241" s="18" t="inlineStr">
        <is>
          <t>EXCLUSIVE</t>
        </is>
      </c>
      <c r="G241" s="18" t="inlineStr">
        <is>
          <t>sci-fi, exclusive</t>
        </is>
      </c>
      <c r="H241" s="31" t="inlineStr">
        <is>
          <t>https://www.imdb.com/find/?q=The+Unhealer+2021</t>
        </is>
      </c>
      <c r="I241" s="32" t="inlineStr">
        <is>
          <t>A — Premium</t>
        </is>
      </c>
      <c r="J241" s="33" t="n">
        <v>2400</v>
      </c>
      <c r="K241" s="33">
        <f>J241*3</f>
        <v/>
      </c>
      <c r="L241" s="13" t="inlineStr">
        <is>
          <t>Monopoly moat: exclusive + recent</t>
        </is>
      </c>
    </row>
    <row r="242">
      <c r="A242" s="18" t="n">
        <v>231</v>
      </c>
      <c r="B242" s="18" t="inlineStr">
        <is>
          <t>The Vampire</t>
        </is>
      </c>
      <c r="C242" s="18" t="inlineStr">
        <is>
          <t>2017</t>
        </is>
      </c>
      <c r="D242" s="18" t="inlineStr">
        <is>
          <t>Comedy, Action, Horror</t>
        </is>
      </c>
      <c r="E242" s="18" t="inlineStr">
        <is>
          <t>1 h 17 min</t>
        </is>
      </c>
      <c r="F242" s="18" t="inlineStr">
        <is>
          <t>Not on MENA SVOD</t>
        </is>
      </c>
      <c r="G242" s="18" t="inlineStr">
        <is>
          <t>fantasia</t>
        </is>
      </c>
      <c r="H242" s="31" t="inlineStr">
        <is>
          <t>https://www.imdb.com/find/?q=The+Vampire+2017</t>
        </is>
      </c>
      <c r="I242" t="inlineStr">
        <is>
          <t>D — Library</t>
        </is>
      </c>
      <c r="J242" s="33" t="n">
        <v>300</v>
      </c>
      <c r="K242" s="33">
        <f>J242*3</f>
        <v/>
      </c>
      <c r="L242" s="13" t="inlineStr"/>
    </row>
    <row r="243">
      <c r="A243" s="18" t="n">
        <v>232</v>
      </c>
      <c r="B243" s="18" t="inlineStr">
        <is>
          <t>The Well</t>
        </is>
      </c>
      <c r="C243" s="18" t="inlineStr">
        <is>
          <t>2024</t>
        </is>
      </c>
      <c r="D243" s="18" t="inlineStr">
        <is>
          <t>Horror</t>
        </is>
      </c>
      <c r="E243" s="18" t="inlineStr">
        <is>
          <t>1 h 31 min</t>
        </is>
      </c>
      <c r="F243" s="18" t="inlineStr">
        <is>
          <t>EXCLUSIVE</t>
        </is>
      </c>
      <c r="G243" s="18" t="inlineStr">
        <is>
          <t>originals, terror, exclusive</t>
        </is>
      </c>
      <c r="H243" s="31" t="inlineStr">
        <is>
          <t>https://www.imdb.com/find/?q=The+Well+2024</t>
        </is>
      </c>
      <c r="I243" s="32" t="inlineStr">
        <is>
          <t>A — Premium</t>
        </is>
      </c>
      <c r="J243" s="33" t="n">
        <v>2400</v>
      </c>
      <c r="K243" s="33">
        <f>J243*3</f>
        <v/>
      </c>
      <c r="L243" s="13" t="inlineStr">
        <is>
          <t>Monopoly moat: exclusive + recent</t>
        </is>
      </c>
    </row>
    <row r="244">
      <c r="A244" s="18" t="n">
        <v>233</v>
      </c>
      <c r="B244" s="18" t="inlineStr">
        <is>
          <t>They Live</t>
        </is>
      </c>
      <c r="C244" s="18" t="inlineStr">
        <is>
          <t>1988</t>
        </is>
      </c>
      <c r="D244" s="18" t="inlineStr">
        <is>
          <t>Action, Sci-Fi, Horror</t>
        </is>
      </c>
      <c r="E244" s="18" t="inlineStr">
        <is>
          <t>1 h 34 min</t>
        </is>
      </c>
      <c r="F244" s="18" t="inlineStr">
        <is>
          <t>Not on MENA SVOD</t>
        </is>
      </c>
      <c r="G244" s="18" t="inlineStr">
        <is>
          <t>sci-fi</t>
        </is>
      </c>
      <c r="H244" s="31" t="inlineStr">
        <is>
          <t>https://www.imdb.com/find/?q=They+Live+1988</t>
        </is>
      </c>
      <c r="I244" s="35" t="inlineStr">
        <is>
          <t>C — Catalog</t>
        </is>
      </c>
      <c r="J244" s="33" t="n">
        <v>600</v>
      </c>
      <c r="K244" s="33">
        <f>J244*3</f>
        <v/>
      </c>
      <c r="L244" s="13" t="inlineStr"/>
    </row>
    <row r="245">
      <c r="A245" s="18" t="n">
        <v>234</v>
      </c>
      <c r="B245" s="18" t="inlineStr">
        <is>
          <t>Those Who Walk Away</t>
        </is>
      </c>
      <c r="C245" s="18" t="inlineStr">
        <is>
          <t>2022</t>
        </is>
      </c>
      <c r="D245" s="18" t="inlineStr">
        <is>
          <t>Thriller, Horror</t>
        </is>
      </c>
      <c r="E245" s="18" t="inlineStr">
        <is>
          <t>1 h 40 min</t>
        </is>
      </c>
      <c r="F245" s="18" t="inlineStr">
        <is>
          <t>EXCLUSIVE</t>
        </is>
      </c>
      <c r="G245" s="18" t="inlineStr">
        <is>
          <t>crime, exclusive</t>
        </is>
      </c>
      <c r="H245" s="31" t="inlineStr">
        <is>
          <t>https://www.imdb.com/find/?q=Those+Who+Walk+Away+2022</t>
        </is>
      </c>
      <c r="I245" s="32" t="inlineStr">
        <is>
          <t>A — Premium</t>
        </is>
      </c>
      <c r="J245" s="33" t="n">
        <v>2400</v>
      </c>
      <c r="K245" s="33">
        <f>J245*3</f>
        <v/>
      </c>
      <c r="L245" s="13" t="inlineStr">
        <is>
          <t>Monopoly moat: exclusive + recent</t>
        </is>
      </c>
    </row>
    <row r="246">
      <c r="A246" s="18" t="n">
        <v>235</v>
      </c>
      <c r="B246" s="18" t="inlineStr">
        <is>
          <t>Time Lapse</t>
        </is>
      </c>
      <c r="C246" s="18" t="inlineStr">
        <is>
          <t>2015</t>
        </is>
      </c>
      <c r="D246" s="18" t="inlineStr">
        <is>
          <t>Thriller, Sci-Fi, Mystery</t>
        </is>
      </c>
      <c r="E246" s="18" t="inlineStr">
        <is>
          <t>1 h 39 min</t>
        </is>
      </c>
      <c r="F246" s="18" t="inlineStr">
        <is>
          <t>EXCLUSIVE</t>
        </is>
      </c>
      <c r="G246" s="18" t="inlineStr">
        <is>
          <t>sci-fi, exclusive</t>
        </is>
      </c>
      <c r="H246" s="31" t="inlineStr">
        <is>
          <t>https://www.imdb.com/find/?q=Time+Lapse+2015</t>
        </is>
      </c>
      <c r="I246" s="32" t="inlineStr">
        <is>
          <t>A — Premium</t>
        </is>
      </c>
      <c r="J246" s="33" t="n">
        <v>2400</v>
      </c>
      <c r="K246" s="33">
        <f>J246*3</f>
        <v/>
      </c>
      <c r="L246" s="13" t="inlineStr">
        <is>
          <t>Exclusive to MENA</t>
        </is>
      </c>
    </row>
    <row r="247">
      <c r="A247" s="18" t="n">
        <v>236</v>
      </c>
      <c r="B247" s="18" t="inlineStr">
        <is>
          <t>Tribal: Get Out Alive</t>
        </is>
      </c>
      <c r="C247" s="18" t="inlineStr">
        <is>
          <t>2020</t>
        </is>
      </c>
      <c r="D247" s="18" t="inlineStr">
        <is>
          <t>Thriller, Action, Horror</t>
        </is>
      </c>
      <c r="E247" s="18" t="inlineStr">
        <is>
          <t>1 h 26 min</t>
        </is>
      </c>
      <c r="F247" s="18" t="inlineStr">
        <is>
          <t>EXCLUSIVE</t>
        </is>
      </c>
      <c r="G247" s="18" t="inlineStr">
        <is>
          <t>sci-fi, exclusive</t>
        </is>
      </c>
      <c r="H247" s="31" t="inlineStr">
        <is>
          <t>https://www.imdb.com/find/?q=Tribal%3A+Get+Out+Alive+2020</t>
        </is>
      </c>
      <c r="I247" s="32" t="inlineStr">
        <is>
          <t>A — Premium</t>
        </is>
      </c>
      <c r="J247" s="33" t="n">
        <v>2400</v>
      </c>
      <c r="K247" s="33">
        <f>J247*3</f>
        <v/>
      </c>
      <c r="L247" s="13" t="inlineStr">
        <is>
          <t>Monopoly moat: exclusive + recent</t>
        </is>
      </c>
    </row>
    <row r="248">
      <c r="A248" s="18" t="n">
        <v>237</v>
      </c>
      <c r="B248" s="18" t="inlineStr">
        <is>
          <t>Troubled Waters</t>
        </is>
      </c>
      <c r="C248" s="18" t="inlineStr">
        <is>
          <t>2007</t>
        </is>
      </c>
      <c r="D248" s="18" t="inlineStr">
        <is>
          <t>Thriller</t>
        </is>
      </c>
      <c r="E248" s="18" t="inlineStr">
        <is>
          <t>1 h 27 min</t>
        </is>
      </c>
      <c r="F248" s="18" t="inlineStr">
        <is>
          <t>EXCLUSIVE</t>
        </is>
      </c>
      <c r="G248" s="18" t="inlineStr">
        <is>
          <t>crime, exclusive</t>
        </is>
      </c>
      <c r="H248" s="31" t="inlineStr">
        <is>
          <t>https://www.imdb.com/find/?q=Troubled+Waters+2007</t>
        </is>
      </c>
      <c r="I248" s="32" t="inlineStr">
        <is>
          <t>A — Premium</t>
        </is>
      </c>
      <c r="J248" s="33" t="n">
        <v>2400</v>
      </c>
      <c r="K248" s="33">
        <f>J248*3</f>
        <v/>
      </c>
      <c r="L248" s="13" t="inlineStr">
        <is>
          <t>Exclusive to MENA</t>
        </is>
      </c>
    </row>
    <row r="249">
      <c r="A249" s="18" t="n">
        <v>238</v>
      </c>
      <c r="B249" s="18" t="inlineStr">
        <is>
          <t>True History of Kelly Gang</t>
        </is>
      </c>
      <c r="C249" s="18" t="inlineStr">
        <is>
          <t>2020</t>
        </is>
      </c>
      <c r="D249" s="18" t="inlineStr">
        <is>
          <t>Thriller, Action, Crime, rere</t>
        </is>
      </c>
      <c r="E249" s="18" t="inlineStr">
        <is>
          <t>1 h 40 min</t>
        </is>
      </c>
      <c r="F249" s="18" t="inlineStr">
        <is>
          <t>Not on MENA SVOD</t>
        </is>
      </c>
      <c r="G249" s="18" t="inlineStr">
        <is>
          <t>crime</t>
        </is>
      </c>
      <c r="H249" s="31" t="inlineStr">
        <is>
          <t>https://www.imdb.com/find/?q=True+History+of+Kelly+Gang+2020</t>
        </is>
      </c>
      <c r="I249" s="34" t="inlineStr">
        <is>
          <t>B — Core</t>
        </is>
      </c>
      <c r="J249" s="33" t="n">
        <v>1200</v>
      </c>
      <c r="K249" s="33">
        <f>J249*3</f>
        <v/>
      </c>
      <c r="L249" s="13" t="inlineStr">
        <is>
          <t>Recent release</t>
        </is>
      </c>
    </row>
    <row r="250">
      <c r="A250" s="18" t="n">
        <v>239</v>
      </c>
      <c r="B250" s="18" t="inlineStr">
        <is>
          <t>Underworld Evolution</t>
        </is>
      </c>
      <c r="C250" s="18" t="inlineStr">
        <is>
          <t>2006</t>
        </is>
      </c>
      <c r="D250" s="18" t="inlineStr">
        <is>
          <t>Thriller, Action, Fantasy</t>
        </is>
      </c>
      <c r="E250" s="18" t="inlineStr">
        <is>
          <t>1 h 40 min</t>
        </is>
      </c>
      <c r="F250" s="18" t="inlineStr">
        <is>
          <t>Not on MENA SVOD</t>
        </is>
      </c>
      <c r="G250" s="18" t="inlineStr">
        <is>
          <t>sci-fi</t>
        </is>
      </c>
      <c r="H250" s="31" t="inlineStr">
        <is>
          <t>https://www.imdb.com/find/?q=Underworld+Evolution+2006</t>
        </is>
      </c>
      <c r="I250" s="35" t="inlineStr">
        <is>
          <t>C — Catalog</t>
        </is>
      </c>
      <c r="J250" s="33" t="n">
        <v>600</v>
      </c>
      <c r="K250" s="33">
        <f>J250*3</f>
        <v/>
      </c>
      <c r="L250" s="13" t="inlineStr"/>
    </row>
    <row r="251">
      <c r="A251" s="18" t="n">
        <v>240</v>
      </c>
      <c r="B251" s="18" t="inlineStr">
        <is>
          <t>Val</t>
        </is>
      </c>
      <c r="C251" s="18" t="inlineStr">
        <is>
          <t>2021</t>
        </is>
      </c>
      <c r="D251" s="18" t="inlineStr">
        <is>
          <t>Comedy, Thriller, Horror</t>
        </is>
      </c>
      <c r="E251" s="18" t="inlineStr">
        <is>
          <t>1 h 21 min</t>
        </is>
      </c>
      <c r="F251" s="18" t="inlineStr">
        <is>
          <t>EXCLUSIVE</t>
        </is>
      </c>
      <c r="G251" s="18" t="inlineStr">
        <is>
          <t>crime, exclusive</t>
        </is>
      </c>
      <c r="H251" s="31" t="inlineStr">
        <is>
          <t>https://www.imdb.com/find/?q=Val+2021</t>
        </is>
      </c>
      <c r="I251" s="32" t="inlineStr">
        <is>
          <t>A — Premium</t>
        </is>
      </c>
      <c r="J251" s="33" t="n">
        <v>2400</v>
      </c>
      <c r="K251" s="33">
        <f>J251*3</f>
        <v/>
      </c>
      <c r="L251" s="13" t="inlineStr">
        <is>
          <t>Monopoly moat: exclusive + recent</t>
        </is>
      </c>
    </row>
    <row r="252">
      <c r="A252" s="18" t="n">
        <v>241</v>
      </c>
      <c r="B252" s="18" t="inlineStr">
        <is>
          <t>Wake up</t>
        </is>
      </c>
      <c r="C252" s="18" t="inlineStr">
        <is>
          <t>2020</t>
        </is>
      </c>
      <c r="D252" s="18" t="inlineStr">
        <is>
          <t>Thriller, Horror</t>
        </is>
      </c>
      <c r="E252" s="18" t="inlineStr">
        <is>
          <t>1 h 32 min</t>
        </is>
      </c>
      <c r="F252" s="18" t="inlineStr">
        <is>
          <t>Not on MENA SVOD</t>
        </is>
      </c>
      <c r="G252" s="18" t="inlineStr">
        <is>
          <t>fantasia</t>
        </is>
      </c>
      <c r="H252" s="31" t="inlineStr">
        <is>
          <t>https://www.imdb.com/find/?q=Wake+up+2020</t>
        </is>
      </c>
      <c r="I252" s="34" t="inlineStr">
        <is>
          <t>B — Core</t>
        </is>
      </c>
      <c r="J252" s="33" t="n">
        <v>1200</v>
      </c>
      <c r="K252" s="33">
        <f>J252*3</f>
        <v/>
      </c>
      <c r="L252" s="13" t="inlineStr">
        <is>
          <t>Recent release</t>
        </is>
      </c>
    </row>
    <row r="253">
      <c r="A253" s="18" t="n">
        <v>242</v>
      </c>
      <c r="B253" s="18" t="inlineStr">
        <is>
          <t>Waking Madison</t>
        </is>
      </c>
      <c r="C253" s="18" t="inlineStr">
        <is>
          <t>2010</t>
        </is>
      </c>
      <c r="D253" s="18" t="inlineStr">
        <is>
          <t>Psycho</t>
        </is>
      </c>
      <c r="E253" s="18" t="inlineStr">
        <is>
          <t>1 h 25 min</t>
        </is>
      </c>
      <c r="F253" s="18" t="inlineStr">
        <is>
          <t>Not on MENA SVOD</t>
        </is>
      </c>
      <c r="G253" s="18" t="inlineStr">
        <is>
          <t>midnight-movies</t>
        </is>
      </c>
      <c r="H253" s="31" t="inlineStr">
        <is>
          <t>https://www.imdb.com/find/?q=Waking+Madison+2010</t>
        </is>
      </c>
      <c r="I253" t="inlineStr">
        <is>
          <t>D — Library</t>
        </is>
      </c>
      <c r="J253" s="33" t="n">
        <v>300</v>
      </c>
      <c r="K253" s="33">
        <f>J253*3</f>
        <v/>
      </c>
      <c r="L253" s="13" t="inlineStr"/>
    </row>
    <row r="254">
      <c r="A254" s="18" t="n">
        <v>243</v>
      </c>
      <c r="B254" s="18" t="inlineStr">
        <is>
          <t>Warning Shot</t>
        </is>
      </c>
      <c r="C254" s="18" t="inlineStr">
        <is>
          <t>2018</t>
        </is>
      </c>
      <c r="D254" s="18" t="inlineStr">
        <is>
          <t>Thriller</t>
        </is>
      </c>
      <c r="E254" s="18" t="inlineStr">
        <is>
          <t>1 h 27 min</t>
        </is>
      </c>
      <c r="F254" s="18" t="inlineStr">
        <is>
          <t>EXCLUSIVE</t>
        </is>
      </c>
      <c r="G254" s="18" t="inlineStr">
        <is>
          <t>crime, exclusive</t>
        </is>
      </c>
      <c r="H254" s="31" t="inlineStr">
        <is>
          <t>https://www.imdb.com/find/?q=Warning+Shot+2018</t>
        </is>
      </c>
      <c r="I254" s="32" t="inlineStr">
        <is>
          <t>A — Premium</t>
        </is>
      </c>
      <c r="J254" s="33" t="n">
        <v>2400</v>
      </c>
      <c r="K254" s="33">
        <f>J254*3</f>
        <v/>
      </c>
      <c r="L254" s="13" t="inlineStr">
        <is>
          <t>Exclusive to MENA</t>
        </is>
      </c>
    </row>
    <row r="255">
      <c r="A255" s="18" t="n">
        <v>244</v>
      </c>
      <c r="B255" s="18" t="inlineStr">
        <is>
          <t>We Are Still Here</t>
        </is>
      </c>
      <c r="C255" s="18" t="inlineStr">
        <is>
          <t>2015</t>
        </is>
      </c>
      <c r="D255" s="18" t="inlineStr">
        <is>
          <t>Mystery, Horror</t>
        </is>
      </c>
      <c r="E255" s="18" t="inlineStr">
        <is>
          <t>1 h 23 min</t>
        </is>
      </c>
      <c r="F255" s="18" t="inlineStr">
        <is>
          <t>Not on MENA SVOD</t>
        </is>
      </c>
      <c r="G255" s="18" t="inlineStr">
        <is>
          <t>fantasia</t>
        </is>
      </c>
      <c r="H255" s="31" t="inlineStr">
        <is>
          <t>https://www.imdb.com/find/?q=We+Are+Still+Here+2015</t>
        </is>
      </c>
      <c r="I255" s="35" t="inlineStr">
        <is>
          <t>C — Catalog</t>
        </is>
      </c>
      <c r="J255" s="33" t="n">
        <v>600</v>
      </c>
      <c r="K255" s="33">
        <f>J255*3</f>
        <v/>
      </c>
      <c r="L255" s="13" t="inlineStr"/>
    </row>
    <row r="256">
      <c r="A256" s="18" t="n">
        <v>245</v>
      </c>
      <c r="B256" s="18" t="inlineStr">
        <is>
          <t>Welcome to Willits</t>
        </is>
      </c>
      <c r="C256" s="18" t="inlineStr">
        <is>
          <t>2017</t>
        </is>
      </c>
      <c r="D256" s="18" t="inlineStr">
        <is>
          <t>Sci-Fi, Horror</t>
        </is>
      </c>
      <c r="E256" s="18" t="inlineStr">
        <is>
          <t>1 h 20 min</t>
        </is>
      </c>
      <c r="F256" s="18" t="inlineStr">
        <is>
          <t>Not on MENA SVOD</t>
        </is>
      </c>
      <c r="G256" s="18" t="inlineStr">
        <is>
          <t>sci-fi</t>
        </is>
      </c>
      <c r="H256" s="31" t="inlineStr">
        <is>
          <t>https://www.imdb.com/find/?q=Welcome+to+Willits+2017</t>
        </is>
      </c>
      <c r="I256" s="35" t="inlineStr">
        <is>
          <t>C — Catalog</t>
        </is>
      </c>
      <c r="J256" s="33" t="n">
        <v>600</v>
      </c>
      <c r="K256" s="33">
        <f>J256*3</f>
        <v/>
      </c>
      <c r="L256" s="13" t="inlineStr"/>
    </row>
    <row r="257">
      <c r="A257" s="18" t="n">
        <v>246</v>
      </c>
      <c r="B257" s="18" t="inlineStr">
        <is>
          <t>Wetlands</t>
        </is>
      </c>
      <c r="C257" s="18" t="inlineStr">
        <is>
          <t>2017</t>
        </is>
      </c>
      <c r="D257" s="18" t="inlineStr">
        <is>
          <t>Thriller, Crime</t>
        </is>
      </c>
      <c r="E257" s="18" t="inlineStr">
        <is>
          <t>1 h 36 min</t>
        </is>
      </c>
      <c r="F257" s="18" t="inlineStr">
        <is>
          <t>Not on MENA SVOD</t>
        </is>
      </c>
      <c r="G257" s="18" t="inlineStr">
        <is>
          <t>crime</t>
        </is>
      </c>
      <c r="H257" s="31" t="inlineStr">
        <is>
          <t>https://www.imdb.com/find/?q=Wetlands+2017</t>
        </is>
      </c>
      <c r="I257" s="35" t="inlineStr">
        <is>
          <t>C — Catalog</t>
        </is>
      </c>
      <c r="J257" s="33" t="n">
        <v>600</v>
      </c>
      <c r="K257" s="33">
        <f>J257*3</f>
        <v/>
      </c>
      <c r="L257" s="13" t="inlineStr"/>
    </row>
    <row r="258">
      <c r="A258" s="18" t="n">
        <v>247</v>
      </c>
      <c r="B258" s="18" t="inlineStr">
        <is>
          <t>What We Found</t>
        </is>
      </c>
      <c r="C258" s="18" t="inlineStr">
        <is>
          <t>2020</t>
        </is>
      </c>
      <c r="D258" s="18" t="inlineStr">
        <is>
          <t>Thriller, Crime, Mystery, Horror</t>
        </is>
      </c>
      <c r="E258" s="18" t="inlineStr">
        <is>
          <t>1 h 40 min</t>
        </is>
      </c>
      <c r="F258" s="18" t="inlineStr">
        <is>
          <t>EXCLUSIVE</t>
        </is>
      </c>
      <c r="G258" s="18" t="inlineStr">
        <is>
          <t>crime, exclusive</t>
        </is>
      </c>
      <c r="H258" s="31" t="inlineStr">
        <is>
          <t>https://www.imdb.com/find/?q=What+We+Found+2020</t>
        </is>
      </c>
      <c r="I258" s="32" t="inlineStr">
        <is>
          <t>A — Premium</t>
        </is>
      </c>
      <c r="J258" s="33" t="n">
        <v>2400</v>
      </c>
      <c r="K258" s="33">
        <f>J258*3</f>
        <v/>
      </c>
      <c r="L258" s="13" t="inlineStr">
        <is>
          <t>Monopoly moat: exclusive + recent</t>
        </is>
      </c>
    </row>
    <row r="259">
      <c r="A259" s="18" t="n">
        <v>248</v>
      </c>
      <c r="B259" s="18" t="inlineStr">
        <is>
          <t>Wicker Park</t>
        </is>
      </c>
      <c r="C259" s="18" t="inlineStr">
        <is>
          <t>2004</t>
        </is>
      </c>
      <c r="D259" s="18" t="inlineStr">
        <is>
          <t>Thriller, Mystery</t>
        </is>
      </c>
      <c r="E259" s="18" t="inlineStr">
        <is>
          <t>1 h 40 min</t>
        </is>
      </c>
      <c r="F259" s="18" t="inlineStr">
        <is>
          <t>Not on MENA SVOD</t>
        </is>
      </c>
      <c r="G259" s="18" t="inlineStr">
        <is>
          <t>crime</t>
        </is>
      </c>
      <c r="H259" s="31" t="inlineStr">
        <is>
          <t>https://www.imdb.com/find/?q=Wicker+Park+2004</t>
        </is>
      </c>
      <c r="I259" s="35" t="inlineStr">
        <is>
          <t>C — Catalog</t>
        </is>
      </c>
      <c r="J259" s="33" t="n">
        <v>600</v>
      </c>
      <c r="K259" s="33">
        <f>J259*3</f>
        <v/>
      </c>
      <c r="L259" s="13" t="inlineStr"/>
    </row>
    <row r="260">
      <c r="A260" s="18" t="n">
        <v>249</v>
      </c>
      <c r="B260" s="18" t="inlineStr">
        <is>
          <t>Winnie-the-Pooh: Blood and Honey 2</t>
        </is>
      </c>
      <c r="C260" s="18" t="inlineStr">
        <is>
          <t>2024</t>
        </is>
      </c>
      <c r="D260" s="18" t="inlineStr">
        <is>
          <t>Thriller, Mystery, Horror</t>
        </is>
      </c>
      <c r="E260" s="18" t="inlineStr">
        <is>
          <t>1 h 33 min</t>
        </is>
      </c>
      <c r="F260" s="18" t="inlineStr">
        <is>
          <t>STARZPLAY</t>
        </is>
      </c>
      <c r="G260" s="18" t="inlineStr">
        <is>
          <t>originals, slasher</t>
        </is>
      </c>
      <c r="H260" s="31" t="inlineStr">
        <is>
          <t>https://www.imdb.com/find/?q=Winnie-the-Pooh%3A+Blood+and+Honey+2+2024</t>
        </is>
      </c>
      <c r="I260" s="34" t="inlineStr">
        <is>
          <t>B — Core</t>
        </is>
      </c>
      <c r="J260" s="33" t="n">
        <v>1200</v>
      </c>
      <c r="K260" s="33">
        <f>J260*3</f>
        <v/>
      </c>
      <c r="L260" s="13" t="inlineStr">
        <is>
          <t>Recent release</t>
        </is>
      </c>
    </row>
    <row r="261">
      <c r="A261" s="18" t="n">
        <v>250</v>
      </c>
      <c r="B261" s="18" t="inlineStr">
        <is>
          <t>Writers Retreat</t>
        </is>
      </c>
      <c r="C261" s="18" t="inlineStr">
        <is>
          <t>2015</t>
        </is>
      </c>
      <c r="D261" s="18" t="inlineStr">
        <is>
          <t>Thriller, Crime, Horror</t>
        </is>
      </c>
      <c r="E261" s="18" t="inlineStr">
        <is>
          <t>1 h 29 min</t>
        </is>
      </c>
      <c r="F261" s="18" t="inlineStr">
        <is>
          <t>EXCLUSIVE</t>
        </is>
      </c>
      <c r="G261" s="18" t="inlineStr">
        <is>
          <t>exclusive</t>
        </is>
      </c>
      <c r="H261" s="31" t="inlineStr">
        <is>
          <t>https://www.imdb.com/find/?q=Writers+Retreat+2015</t>
        </is>
      </c>
      <c r="I261" s="32" t="inlineStr">
        <is>
          <t>A — Premium</t>
        </is>
      </c>
      <c r="J261" s="33" t="n">
        <v>2400</v>
      </c>
      <c r="K261" s="33">
        <f>J261*3</f>
        <v/>
      </c>
      <c r="L261" s="13" t="inlineStr">
        <is>
          <t>Exclusive to MENA</t>
        </is>
      </c>
    </row>
    <row r="262">
      <c r="A262" s="18" t="n">
        <v>251</v>
      </c>
      <c r="B262" s="18" t="inlineStr">
        <is>
          <t>You Shall Not Sleep</t>
        </is>
      </c>
      <c r="C262" s="18" t="inlineStr">
        <is>
          <t>2024</t>
        </is>
      </c>
      <c r="D262" s="18" t="inlineStr">
        <is>
          <t>Thriller, Horror</t>
        </is>
      </c>
      <c r="E262" s="18" t="inlineStr">
        <is>
          <t>1 h 20 min</t>
        </is>
      </c>
      <c r="F262" s="18" t="inlineStr">
        <is>
          <t>EXCLUSIVE</t>
        </is>
      </c>
      <c r="G262" s="18" t="inlineStr">
        <is>
          <t>originals, terror</t>
        </is>
      </c>
      <c r="H262" s="31" t="inlineStr">
        <is>
          <t>https://www.imdb.com/find/?q=You+Shall+Not+Sleep+2024</t>
        </is>
      </c>
      <c r="I262" s="32" t="inlineStr">
        <is>
          <t>A — Premium</t>
        </is>
      </c>
      <c r="J262" s="33" t="n">
        <v>2400</v>
      </c>
      <c r="K262" s="33">
        <f>J262*3</f>
        <v/>
      </c>
      <c r="L262" s="13" t="inlineStr">
        <is>
          <t>Monopoly moat: exclusive + recent</t>
        </is>
      </c>
    </row>
    <row r="263">
      <c r="A263" s="18" t="n">
        <v>252</v>
      </c>
      <c r="B263" s="18" t="inlineStr">
        <is>
          <t>Zombies</t>
        </is>
      </c>
      <c r="C263" s="18" t="inlineStr">
        <is>
          <t>2017</t>
        </is>
      </c>
      <c r="D263" s="18" t="inlineStr">
        <is>
          <t>Action, Horror</t>
        </is>
      </c>
      <c r="E263" s="18" t="inlineStr">
        <is>
          <t>1 h 21 min</t>
        </is>
      </c>
      <c r="F263" s="18" t="inlineStr">
        <is>
          <t>Not on MENA SVOD</t>
        </is>
      </c>
      <c r="G263" s="18" t="inlineStr">
        <is>
          <t>fantasia</t>
        </is>
      </c>
      <c r="H263" s="31" t="inlineStr">
        <is>
          <t>https://www.imdb.com/find/?q=Zombies+2017</t>
        </is>
      </c>
      <c r="I263" s="35" t="inlineStr">
        <is>
          <t>C — Catalog</t>
        </is>
      </c>
      <c r="J263" s="33" t="n">
        <v>600</v>
      </c>
      <c r="K263" s="33">
        <f>J263*3</f>
        <v/>
      </c>
      <c r="L263" s="13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B78A3C"/>
    <outlinePr summaryBelow="1" summaryRight="1"/>
    <pageSetUpPr/>
  </sheetPr>
  <dimension ref="A1:H46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58" customWidth="1" min="8" max="8"/>
  </cols>
  <sheetData>
    <row r="1">
      <c r="A1" s="12" t="inlineStr">
        <is>
          <t>SVOD MODEL — SUBSCRIPTION VIDEO ON DEMAND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Subscriber dynamics with proper churn math. Zero-to-one: dominate GCC, then expand.</t>
        </is>
      </c>
    </row>
    <row r="4">
      <c r="A4" s="14" t="inlineStr">
        <is>
          <t>1 — SUBSCRIBER DYNAMICS (S-curve)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H5" s="17" t="inlineStr">
        <is>
          <t>Notes</t>
        </is>
      </c>
    </row>
    <row r="6">
      <c r="A6" s="18" t="inlineStr">
        <is>
          <t>D2C subscribers (end of year)</t>
        </is>
      </c>
      <c r="B6" s="20" t="n">
        <v>8000</v>
      </c>
      <c r="C6" s="20" t="n">
        <v>28000</v>
      </c>
      <c r="D6" s="20" t="n">
        <v>65000</v>
      </c>
      <c r="E6" s="20" t="n">
        <v>120000</v>
      </c>
      <c r="F6" s="20" t="n">
        <v>180000</v>
      </c>
      <c r="H6" s="13" t="inlineStr">
        <is>
          <t>S-curve: prove Y1 (GCC), inflect Y2, scale Y3-5. Power-law not linear.</t>
        </is>
      </c>
    </row>
    <row r="7">
      <c r="A7" s="18" t="inlineStr">
        <is>
          <t>D2C subscribers (start of year)</t>
        </is>
      </c>
      <c r="B7" s="21">
        <f>0</f>
        <v/>
      </c>
      <c r="C7" s="21">
        <f>B6</f>
        <v/>
      </c>
      <c r="D7" s="21">
        <f>C6</f>
        <v/>
      </c>
      <c r="E7" s="21">
        <f>D6</f>
        <v/>
      </c>
      <c r="F7" s="21">
        <f>E6</f>
        <v/>
      </c>
      <c r="H7" s="13" t="inlineStr">
        <is>
          <t>Previous year end = current year start.</t>
        </is>
      </c>
    </row>
    <row r="8">
      <c r="A8" s="18" t="inlineStr">
        <is>
          <t>Blended monthly churn rate</t>
        </is>
      </c>
      <c r="B8" s="23">
        <f>'Platform Config'!B29*'Platform Config'!B21+'Platform Config'!C29*'Platform Config'!B22+'Platform Config'!D29*'Platform Config'!B23</f>
        <v/>
      </c>
      <c r="C8" s="23">
        <f>'Platform Config'!B29*'Platform Config'!C21+'Platform Config'!C29*'Platform Config'!C22+'Platform Config'!D29*'Platform Config'!C23</f>
        <v/>
      </c>
      <c r="D8" s="23">
        <f>'Platform Config'!B29*'Platform Config'!D21+'Platform Config'!C29*'Platform Config'!D22+'Platform Config'!D29*'Platform Config'!D23</f>
        <v/>
      </c>
      <c r="E8" s="23">
        <f>'Platform Config'!B29*'Platform Config'!E21+'Platform Config'!C29*'Platform Config'!E22+'Platform Config'!D29*'Platform Config'!E23</f>
        <v/>
      </c>
      <c r="F8" s="23">
        <f>'Platform Config'!B29*'Platform Config'!F21+'Platform Config'!C29*'Platform Config'!F22+'Platform Config'!D29*'Platform Config'!F23</f>
        <v/>
      </c>
      <c r="H8" s="13" t="inlineStr">
        <is>
          <t>Weighted by territory mix.</t>
        </is>
      </c>
    </row>
    <row r="9">
      <c r="A9" s="18" t="inlineStr">
        <is>
          <t>Annualized churn rate</t>
        </is>
      </c>
      <c r="B9" s="23">
        <f>1-(1-B8)^12</f>
        <v/>
      </c>
      <c r="C9" s="23">
        <f>1-(1-C8)^12</f>
        <v/>
      </c>
      <c r="D9" s="23">
        <f>1-(1-D8)^12</f>
        <v/>
      </c>
      <c r="E9" s="23">
        <f>1-(1-E8)^12</f>
        <v/>
      </c>
      <c r="F9" s="23">
        <f>1-(1-F8)^12</f>
        <v/>
      </c>
      <c r="H9" s="13" t="inlineStr">
        <is>
          <t>1 - (1 - monthly)^12. Proper compounding.</t>
        </is>
      </c>
    </row>
    <row r="10">
      <c r="A10" s="18" t="inlineStr">
        <is>
          <t>Subscribers churned (annual)</t>
        </is>
      </c>
      <c r="B10" s="21">
        <f>ROUND(B7*B9,0)</f>
        <v/>
      </c>
      <c r="C10" s="21">
        <f>ROUND(C7*C9,0)</f>
        <v/>
      </c>
      <c r="D10" s="21">
        <f>ROUND(D7*D9,0)</f>
        <v/>
      </c>
      <c r="E10" s="21">
        <f>ROUND(E7*E9,0)</f>
        <v/>
      </c>
      <c r="F10" s="21">
        <f>ROUND(F7*F9,0)</f>
        <v/>
      </c>
      <c r="H10" s="13" t="inlineStr">
        <is>
          <t>BoY subs × annualized churn.</t>
        </is>
      </c>
    </row>
    <row r="11">
      <c r="A11" s="18" t="inlineStr">
        <is>
          <t>Net subscriber additions</t>
        </is>
      </c>
      <c r="B11" s="21">
        <f>B6-B7</f>
        <v/>
      </c>
      <c r="C11" s="21">
        <f>C6-C7</f>
        <v/>
      </c>
      <c r="D11" s="21">
        <f>D6-D7</f>
        <v/>
      </c>
      <c r="E11" s="21">
        <f>E6-E7</f>
        <v/>
      </c>
      <c r="F11" s="21">
        <f>F6-F7</f>
        <v/>
      </c>
      <c r="H11" s="13" t="inlineStr">
        <is>
          <t>EoY minus BoY.</t>
        </is>
      </c>
    </row>
    <row r="12">
      <c r="A12" s="18" t="inlineStr">
        <is>
          <t>Gross subscriber additions</t>
        </is>
      </c>
      <c r="B12" s="21">
        <f>B11+B10</f>
        <v/>
      </c>
      <c r="C12" s="21">
        <f>C11+C10</f>
        <v/>
      </c>
      <c r="D12" s="21">
        <f>D11+D10</f>
        <v/>
      </c>
      <c r="E12" s="21">
        <f>E11+E10</f>
        <v/>
      </c>
      <c r="F12" s="21">
        <f>F11+F10</f>
        <v/>
      </c>
      <c r="H12" s="13" t="inlineStr">
        <is>
          <t>Net + churned = total acquired. Drives UA spend.</t>
        </is>
      </c>
    </row>
    <row r="13">
      <c r="A13" s="18" t="inlineStr">
        <is>
          <t>Average active D2C subs</t>
        </is>
      </c>
      <c r="B13" s="21">
        <f>(B7+B6)/2</f>
        <v/>
      </c>
      <c r="C13" s="21">
        <f>(C7+C6)/2</f>
        <v/>
      </c>
      <c r="D13" s="21">
        <f>(D7+D6)/2</f>
        <v/>
      </c>
      <c r="E13" s="21">
        <f>(E7+E6)/2</f>
        <v/>
      </c>
      <c r="F13" s="21">
        <f>(F7+F6)/2</f>
        <v/>
      </c>
      <c r="H13" s="13" t="inlineStr">
        <is>
          <t>Mid-year average for revenue calc.</t>
        </is>
      </c>
    </row>
    <row r="14">
      <c r="A14" s="18" t="inlineStr">
        <is>
          <t>Avg viewing hrs per sub per month</t>
        </is>
      </c>
      <c r="B14" s="36" t="n">
        <v>8</v>
      </c>
      <c r="C14" s="36" t="n">
        <v>9</v>
      </c>
      <c r="D14" s="36" t="n">
        <v>10</v>
      </c>
      <c r="E14" s="36" t="n">
        <v>11</v>
      </c>
      <c r="F14" s="36" t="n">
        <v>12</v>
      </c>
      <c r="H14" s="13" t="inlineStr">
        <is>
          <t>Engaged niche audience. Horror = binge behaviour.</t>
        </is>
      </c>
    </row>
    <row r="15">
      <c r="A15" s="18" t="inlineStr">
        <is>
          <t>Total SVOD viewing hours (annual)</t>
        </is>
      </c>
      <c r="B15" s="21">
        <f>ROUND(B13*B14*12,0)</f>
        <v/>
      </c>
      <c r="C15" s="21">
        <f>ROUND(C13*C14*12,0)</f>
        <v/>
      </c>
      <c r="D15" s="21">
        <f>ROUND(D13*D14*12,0)</f>
        <v/>
      </c>
      <c r="E15" s="21">
        <f>ROUND(E13*E14*12,0)</f>
        <v/>
      </c>
      <c r="F15" s="21">
        <f>ROUND(F13*F14*12,0)</f>
        <v/>
      </c>
      <c r="H15" s="13" t="inlineStr">
        <is>
          <t>For CDN cost calculation.</t>
        </is>
      </c>
    </row>
    <row r="17">
      <c r="A17" s="14" t="inlineStr">
        <is>
          <t>2 — PRICING &amp; ARPU</t>
        </is>
      </c>
      <c r="B17" s="15" t="n"/>
      <c r="C17" s="15" t="n"/>
      <c r="D17" s="15" t="n"/>
      <c r="E17" s="15" t="n"/>
      <c r="F17" s="15" t="n"/>
      <c r="G17" s="15" t="n"/>
      <c r="H17" s="15" t="n"/>
    </row>
    <row r="18">
      <c r="A18" s="16" t="inlineStr">
        <is>
          <t>Metric</t>
        </is>
      </c>
      <c r="B18" s="16" t="inlineStr">
        <is>
          <t>Year 1</t>
        </is>
      </c>
      <c r="C18" s="16" t="inlineStr">
        <is>
          <t>Year 2</t>
        </is>
      </c>
      <c r="D18" s="16" t="inlineStr">
        <is>
          <t>Year 3</t>
        </is>
      </c>
      <c r="E18" s="16" t="inlineStr">
        <is>
          <t>Year 4</t>
        </is>
      </c>
      <c r="F18" s="16" t="inlineStr">
        <is>
          <t>Year 5</t>
        </is>
      </c>
      <c r="H18" s="17" t="inlineStr">
        <is>
          <t>Notes</t>
        </is>
      </c>
    </row>
    <row r="19">
      <c r="A19" s="18" t="inlineStr">
        <is>
          <t>Blended monthly ARPU (USD)</t>
        </is>
      </c>
      <c r="B19" s="37">
        <f>'Platform Config'!B28*'Platform Config'!B21+'Platform Config'!C28*'Platform Config'!B22+'Platform Config'!D28*'Platform Config'!B23</f>
        <v/>
      </c>
      <c r="C19" s="37">
        <f>'Platform Config'!B28*'Platform Config'!C21+'Platform Config'!C28*'Platform Config'!C22+'Platform Config'!D28*'Platform Config'!C23</f>
        <v/>
      </c>
      <c r="D19" s="37">
        <f>'Platform Config'!B28*'Platform Config'!D21+'Platform Config'!C28*'Platform Config'!D22+'Platform Config'!D28*'Platform Config'!D23</f>
        <v/>
      </c>
      <c r="E19" s="37">
        <f>'Platform Config'!B28*'Platform Config'!E21+'Platform Config'!C28*'Platform Config'!E22+'Platform Config'!D28*'Platform Config'!E23</f>
        <v/>
      </c>
      <c r="F19" s="37">
        <f>'Platform Config'!B28*'Platform Config'!F21+'Platform Config'!C28*'Platform Config'!F22+'Platform Config'!D28*'Platform Config'!F23</f>
        <v/>
      </c>
      <c r="H19" s="13" t="inlineStr">
        <is>
          <t>Regional weighted. Zero-to-one: GCC premium Y1.</t>
        </is>
      </c>
    </row>
    <row r="20">
      <c r="A20" s="18" t="inlineStr">
        <is>
          <t>Effective paying rate (%)</t>
        </is>
      </c>
      <c r="B20" s="22" t="n">
        <v>1</v>
      </c>
      <c r="C20" s="22" t="n">
        <v>0.65</v>
      </c>
      <c r="D20" s="22" t="n">
        <v>0.62</v>
      </c>
      <c r="E20" s="22" t="n">
        <v>0.6</v>
      </c>
      <c r="F20" s="22" t="n">
        <v>0.58</v>
      </c>
      <c r="H20" s="13" t="inlineStr">
        <is>
          <t>Y1=100% (all new). Decreases with churn timing.</t>
        </is>
      </c>
    </row>
    <row r="21">
      <c r="A21" s="18" t="inlineStr">
        <is>
          <t>B2B subs via telco/IPTV (EoY)</t>
        </is>
      </c>
      <c r="B21" s="20" t="n">
        <v>0</v>
      </c>
      <c r="C21" s="20" t="n">
        <v>5000</v>
      </c>
      <c r="D21" s="20" t="n">
        <v>15000</v>
      </c>
      <c r="E21" s="20" t="n">
        <v>30000</v>
      </c>
      <c r="F21" s="20" t="n">
        <v>50000</v>
      </c>
      <c r="H21" s="13" t="inlineStr">
        <is>
          <t>Zero-to-one: no B2B Y1 (prove D2C), scale from Y2.</t>
        </is>
      </c>
    </row>
    <row r="22">
      <c r="A22" s="18" t="inlineStr">
        <is>
          <t>B2B ARPU ($/sub/mo)</t>
        </is>
      </c>
      <c r="B22" s="26" t="n">
        <v>2</v>
      </c>
      <c r="C22" s="26" t="n">
        <v>2</v>
      </c>
      <c r="D22" s="26" t="n">
        <v>2</v>
      </c>
      <c r="E22" s="26" t="n">
        <v>2</v>
      </c>
      <c r="F22" s="26" t="n">
        <v>2</v>
      </c>
      <c r="H22" s="13" t="inlineStr">
        <is>
          <t>Wholesale rate.</t>
        </is>
      </c>
    </row>
    <row r="24">
      <c r="A24" s="14" t="inlineStr">
        <is>
          <t>3 — REVENUE DERIVATION</t>
        </is>
      </c>
      <c r="B24" s="15" t="n"/>
      <c r="C24" s="15" t="n"/>
      <c r="D24" s="15" t="n"/>
      <c r="E24" s="15" t="n"/>
      <c r="F24" s="15" t="n"/>
      <c r="G24" s="15" t="n"/>
      <c r="H24" s="15" t="n"/>
    </row>
    <row r="25">
      <c r="A25" s="16" t="inlineStr">
        <is>
          <t>Revenue line</t>
        </is>
      </c>
      <c r="B25" s="16" t="inlineStr">
        <is>
          <t>Year 1</t>
        </is>
      </c>
      <c r="C25" s="16" t="inlineStr">
        <is>
          <t>Year 2</t>
        </is>
      </c>
      <c r="D25" s="16" t="inlineStr">
        <is>
          <t>Year 3</t>
        </is>
      </c>
      <c r="E25" s="16" t="inlineStr">
        <is>
          <t>Year 4</t>
        </is>
      </c>
      <c r="F25" s="16" t="inlineStr">
        <is>
          <t>Year 5</t>
        </is>
      </c>
      <c r="H25" s="17" t="inlineStr">
        <is>
          <t>Basis</t>
        </is>
      </c>
    </row>
    <row r="26">
      <c r="A26" s="18" t="inlineStr">
        <is>
          <t>D2C subscription revenue</t>
        </is>
      </c>
      <c r="B26" s="38">
        <f>ROUND(B13*B20*B19*12,0)</f>
        <v/>
      </c>
      <c r="C26" s="38">
        <f>ROUND(C13*C20*C19*12,0)</f>
        <v/>
      </c>
      <c r="D26" s="38">
        <f>ROUND(D13*D20*D19*12,0)</f>
        <v/>
      </c>
      <c r="E26" s="38">
        <f>ROUND(E13*E20*E19*12,0)</f>
        <v/>
      </c>
      <c r="F26" s="38">
        <f>ROUND(F13*F20*F19*12,0)</f>
        <v/>
      </c>
      <c r="H26" s="13" t="inlineStr">
        <is>
          <t>avg × paying% × ARPU × 12.</t>
        </is>
      </c>
    </row>
    <row r="27">
      <c r="A27" s="18" t="inlineStr">
        <is>
          <t>B2B / telco revenue</t>
        </is>
      </c>
      <c r="B27" s="38">
        <f>ROUND((0+B21)/2*B22*12,0)</f>
        <v/>
      </c>
      <c r="C27" s="38">
        <f>ROUND((B21+C21)/2*C22*12,0)</f>
        <v/>
      </c>
      <c r="D27" s="38">
        <f>ROUND((C21+D21)/2*D22*12,0)</f>
        <v/>
      </c>
      <c r="E27" s="38">
        <f>ROUND((D21+E21)/2*E22*12,0)</f>
        <v/>
      </c>
      <c r="F27" s="38">
        <f>ROUND((E21+F21)/2*F22*12,0)</f>
        <v/>
      </c>
      <c r="H27" s="13" t="inlineStr">
        <is>
          <t>avg(prev, curr) × B2B ARPU × 12.</t>
        </is>
      </c>
    </row>
    <row r="28">
      <c r="A28" s="29" t="inlineStr">
        <is>
          <t>Total SVOD revenue</t>
        </is>
      </c>
      <c r="B28" s="39">
        <f>B26+B27</f>
        <v/>
      </c>
      <c r="C28" s="39">
        <f>C26+C27</f>
        <v/>
      </c>
      <c r="D28" s="39">
        <f>D26+D27</f>
        <v/>
      </c>
      <c r="E28" s="39">
        <f>E26+E27</f>
        <v/>
      </c>
      <c r="F28" s="39">
        <f>F26+F27</f>
        <v/>
      </c>
      <c r="H28" s="13" t="inlineStr">
        <is>
          <t>D2C + B2B.</t>
        </is>
      </c>
    </row>
    <row r="30">
      <c r="A30" s="14" t="inlineStr">
        <is>
          <t>4 — UNIT ECONOMICS</t>
        </is>
      </c>
      <c r="B30" s="15" t="n"/>
      <c r="C30" s="15" t="n"/>
      <c r="D30" s="15" t="n"/>
      <c r="E30" s="15" t="n"/>
      <c r="F30" s="15" t="n"/>
      <c r="G30" s="15" t="n"/>
      <c r="H30" s="15" t="n"/>
    </row>
    <row r="31">
      <c r="A31" s="16" t="inlineStr">
        <is>
          <t>Metric</t>
        </is>
      </c>
      <c r="B31" s="16" t="inlineStr">
        <is>
          <t>Year 1</t>
        </is>
      </c>
      <c r="C31" s="16" t="inlineStr">
        <is>
          <t>Year 2</t>
        </is>
      </c>
      <c r="D31" s="16" t="inlineStr">
        <is>
          <t>Year 3</t>
        </is>
      </c>
      <c r="E31" s="16" t="inlineStr">
        <is>
          <t>Year 4</t>
        </is>
      </c>
      <c r="F31" s="16" t="inlineStr">
        <is>
          <t>Year 5</t>
        </is>
      </c>
      <c r="H31" s="17" t="inlineStr">
        <is>
          <t>Notes</t>
        </is>
      </c>
    </row>
    <row r="32">
      <c r="A32" s="18" t="inlineStr">
        <is>
          <t>Subscriber LTV</t>
        </is>
      </c>
      <c r="B32" s="37">
        <f>IF(B8&gt;0,B19/B8,0)</f>
        <v/>
      </c>
      <c r="C32" s="37">
        <f>IF(C8&gt;0,C19/C8,0)</f>
        <v/>
      </c>
      <c r="D32" s="37">
        <f>IF(D8&gt;0,D19/D8,0)</f>
        <v/>
      </c>
      <c r="E32" s="37">
        <f>IF(E8&gt;0,E19/E8,0)</f>
        <v/>
      </c>
      <c r="F32" s="37">
        <f>IF(F8&gt;0,F19/F8,0)</f>
        <v/>
      </c>
      <c r="H32" s="13" t="inlineStr">
        <is>
          <t>ARPU / monthly churn.</t>
        </is>
      </c>
    </row>
    <row r="33">
      <c r="A33" s="18" t="inlineStr">
        <is>
          <t>LTV:CAC ratio</t>
        </is>
      </c>
      <c r="B33" s="40">
        <f>IF('Platform Config'!B48&gt;0,B32/'Platform Config'!B48,0)</f>
        <v/>
      </c>
      <c r="C33" s="40">
        <f>IF('Platform Config'!C48&gt;0,C32/'Platform Config'!C48,0)</f>
        <v/>
      </c>
      <c r="D33" s="40">
        <f>IF('Platform Config'!D48&gt;0,D32/'Platform Config'!D48,0)</f>
        <v/>
      </c>
      <c r="E33" s="40">
        <f>IF('Platform Config'!E48&gt;0,E32/'Platform Config'!E48,0)</f>
        <v/>
      </c>
      <c r="F33" s="40">
        <f>IF('Platform Config'!F48&gt;0,F32/'Platform Config'!F48,0)</f>
        <v/>
      </c>
      <c r="H33" s="13" t="inlineStr">
        <is>
          <t>Target &gt;3x. Zero-to-one: tolerate &lt;3x Y1.</t>
        </is>
      </c>
    </row>
    <row r="34">
      <c r="A34" s="18" t="inlineStr">
        <is>
          <t>CAC payback (months)</t>
        </is>
      </c>
      <c r="B34" s="41">
        <f>IF(B19&gt;0,'Platform Config'!B48/B19,0)</f>
        <v/>
      </c>
      <c r="C34" s="41">
        <f>IF(C19&gt;0,'Platform Config'!C48/C19,0)</f>
        <v/>
      </c>
      <c r="D34" s="41">
        <f>IF(D19&gt;0,'Platform Config'!D48/D19,0)</f>
        <v/>
      </c>
      <c r="E34" s="41">
        <f>IF(E19&gt;0,'Platform Config'!E48/E19,0)</f>
        <v/>
      </c>
      <c r="F34" s="41">
        <f>IF(F19&gt;0,'Platform Config'!F48/F19,0)</f>
        <v/>
      </c>
      <c r="H34" s="13" t="inlineStr">
        <is>
          <t>Target &lt;6mo.</t>
        </is>
      </c>
    </row>
    <row r="35">
      <c r="A35" s="18" t="inlineStr">
        <is>
          <t>Total acquisition spend</t>
        </is>
      </c>
      <c r="B35" s="38">
        <f>ROUND(B12*'Platform Config'!B48,0)</f>
        <v/>
      </c>
      <c r="C35" s="38">
        <f>ROUND(C12*'Platform Config'!C48,0)</f>
        <v/>
      </c>
      <c r="D35" s="38">
        <f>ROUND(D12*'Platform Config'!D48,0)</f>
        <v/>
      </c>
      <c r="E35" s="38">
        <f>ROUND(E12*'Platform Config'!E48,0)</f>
        <v/>
      </c>
      <c r="F35" s="38">
        <f>ROUND(F12*'Platform Config'!F48,0)</f>
        <v/>
      </c>
      <c r="H35" s="13" t="inlineStr">
        <is>
          <t>Gross adds × CAC.</t>
        </is>
      </c>
    </row>
    <row r="37">
      <c r="A37" s="14" t="inlineStr">
        <is>
          <t>5 — SVOD-SPECIFIC COSTS</t>
        </is>
      </c>
      <c r="B37" s="15" t="n"/>
      <c r="C37" s="15" t="n"/>
      <c r="D37" s="15" t="n"/>
      <c r="E37" s="15" t="n"/>
      <c r="F37" s="15" t="n"/>
      <c r="G37" s="15" t="n"/>
      <c r="H37" s="15" t="n"/>
    </row>
    <row r="38">
      <c r="A38" s="16" t="inlineStr">
        <is>
          <t>Cost line</t>
        </is>
      </c>
      <c r="B38" s="16" t="inlineStr">
        <is>
          <t>Year 1</t>
        </is>
      </c>
      <c r="C38" s="16" t="inlineStr">
        <is>
          <t>Year 2</t>
        </is>
      </c>
      <c r="D38" s="16" t="inlineStr">
        <is>
          <t>Year 3</t>
        </is>
      </c>
      <c r="E38" s="16" t="inlineStr">
        <is>
          <t>Year 4</t>
        </is>
      </c>
      <c r="F38" s="16" t="inlineStr">
        <is>
          <t>Year 5</t>
        </is>
      </c>
      <c r="H38" s="17" t="inlineStr">
        <is>
          <t>Notes</t>
        </is>
      </c>
    </row>
    <row r="39">
      <c r="A39" s="18" t="inlineStr">
        <is>
          <t>Content licensing / amortisation</t>
        </is>
      </c>
      <c r="B39" s="27" t="n">
        <v>204400</v>
      </c>
      <c r="C39" s="27" t="n">
        <v>218400</v>
      </c>
      <c r="D39" s="27" t="n">
        <v>232400</v>
      </c>
      <c r="E39" s="27" t="n">
        <v>246400</v>
      </c>
      <c r="F39" s="27" t="n">
        <v>260400</v>
      </c>
      <c r="H39" s="13" t="inlineStr">
        <is>
          <t>Initial library amort + annual refresh.</t>
        </is>
      </c>
    </row>
    <row r="40">
      <c r="A40" s="29" t="inlineStr">
        <is>
          <t>Total SVOD-specific costs</t>
        </is>
      </c>
      <c r="B40" s="39">
        <f>B39</f>
        <v/>
      </c>
      <c r="C40" s="39">
        <f>C39</f>
        <v/>
      </c>
      <c r="D40" s="39">
        <f>D39</f>
        <v/>
      </c>
      <c r="E40" s="39">
        <f>E39</f>
        <v/>
      </c>
      <c r="F40" s="39">
        <f>F39</f>
        <v/>
      </c>
      <c r="H40" s="13" t="inlineStr">
        <is>
          <t>Content costs specific to SVOD model.</t>
        </is>
      </c>
    </row>
    <row r="42">
      <c r="A42" s="14" t="inlineStr">
        <is>
          <t>6 — KEY SVOD METRICS</t>
        </is>
      </c>
      <c r="B42" s="15" t="n"/>
      <c r="C42" s="15" t="n"/>
      <c r="D42" s="15" t="n"/>
      <c r="E42" s="15" t="n"/>
      <c r="F42" s="15" t="n"/>
      <c r="G42" s="15" t="n"/>
      <c r="H42" s="15" t="n"/>
    </row>
    <row r="43">
      <c r="A43" s="16" t="inlineStr">
        <is>
          <t>Metric</t>
        </is>
      </c>
      <c r="B43" s="16" t="inlineStr">
        <is>
          <t>Year 1</t>
        </is>
      </c>
      <c r="C43" s="16" t="inlineStr">
        <is>
          <t>Year 2</t>
        </is>
      </c>
      <c r="D43" s="16" t="inlineStr">
        <is>
          <t>Year 3</t>
        </is>
      </c>
      <c r="E43" s="16" t="inlineStr">
        <is>
          <t>Year 4</t>
        </is>
      </c>
      <c r="F43" s="16" t="inlineStr">
        <is>
          <t>Year 5</t>
        </is>
      </c>
      <c r="H43" s="17" t="inlineStr">
        <is>
          <t>Notes</t>
        </is>
      </c>
    </row>
    <row r="44">
      <c r="A44" s="18" t="inlineStr">
        <is>
          <t>Total subs (D2C + B2B, EoY)</t>
        </is>
      </c>
      <c r="B44" s="21">
        <f>B6+B21</f>
        <v/>
      </c>
      <c r="C44" s="21">
        <f>C6+C21</f>
        <v/>
      </c>
      <c r="D44" s="21">
        <f>D6+D21</f>
        <v/>
      </c>
      <c r="E44" s="21">
        <f>E6+E21</f>
        <v/>
      </c>
      <c r="F44" s="21">
        <f>F6+F21</f>
        <v/>
      </c>
      <c r="H44" s="13" t="inlineStr">
        <is>
          <t>Combined reach.</t>
        </is>
      </c>
    </row>
    <row r="45">
      <c r="A45" s="18" t="inlineStr">
        <is>
          <t>Blended ARPU ($/mo)</t>
        </is>
      </c>
      <c r="B45" s="37">
        <f>IFERROR(B28/12/(B13*B20+B21),0)</f>
        <v/>
      </c>
      <c r="C45" s="37">
        <f>IFERROR(C28/12/(C13*C20+C21),0)</f>
        <v/>
      </c>
      <c r="D45" s="37">
        <f>IFERROR(D28/12/(D13*D20+D21),0)</f>
        <v/>
      </c>
      <c r="E45" s="37">
        <f>IFERROR(E28/12/(E13*E20+E21),0)</f>
        <v/>
      </c>
      <c r="F45" s="37">
        <f>IFERROR(F28/12/(F13*F20+F21),0)</f>
        <v/>
      </c>
      <c r="H45" s="13" t="inlineStr">
        <is>
          <t>All revenue / all active subs / 12.</t>
        </is>
      </c>
    </row>
    <row r="46">
      <c r="A46" s="18" t="inlineStr">
        <is>
          <t>Revenue per title (annual)</t>
        </is>
      </c>
      <c r="B46" s="38">
        <f>IF('Platform Config'!B16&gt;0,B28/'Platform Config'!B16,0)</f>
        <v/>
      </c>
      <c r="C46" s="38">
        <f>IF('Platform Config'!C16&gt;0,C28/'Platform Config'!C16,0)</f>
        <v/>
      </c>
      <c r="D46" s="38">
        <f>IF('Platform Config'!D16&gt;0,D28/'Platform Config'!D16,0)</f>
        <v/>
      </c>
      <c r="E46" s="38">
        <f>IF('Platform Config'!E16&gt;0,E28/'Platform Config'!E16,0)</f>
        <v/>
      </c>
      <c r="F46" s="38">
        <f>IF('Platform Config'!F16&gt;0,F28/'Platform Config'!F16,0)</f>
        <v/>
      </c>
      <c r="H46" s="13" t="inlineStr">
        <is>
          <t>Revenue efficiency per catalog title.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B78A3C"/>
    <outlinePr summaryBelow="1" summaryRight="1"/>
    <pageSetUpPr/>
  </sheetPr>
  <dimension ref="A1:H44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58" customWidth="1" min="8" max="8"/>
  </cols>
  <sheetData>
    <row r="1">
      <c r="A1" s="12" t="inlineStr">
        <is>
          <t>AVOD MODEL — AD-SUPPORTED VIDEO ON DEMAND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Revenue = impressions × fill rate × CPM. Zero-to-one: massive TAM, monetise engagement.</t>
        </is>
      </c>
    </row>
    <row r="4">
      <c r="A4" s="14" t="inlineStr">
        <is>
          <t>1 — AUDIENCE &amp; ENGAGEMENT (S-curve)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H5" s="17" t="inlineStr">
        <is>
          <t>Notes</t>
        </is>
      </c>
    </row>
    <row r="6">
      <c r="A6" s="18" t="inlineStr">
        <is>
          <t>MAU (end of year)</t>
        </is>
      </c>
      <c r="B6" s="20" t="n">
        <v>25000</v>
      </c>
      <c r="C6" s="20" t="n">
        <v>80000</v>
      </c>
      <c r="D6" s="20" t="n">
        <v>180000</v>
      </c>
      <c r="E6" s="20" t="n">
        <v>350000</v>
      </c>
      <c r="F6" s="20" t="n">
        <v>550000</v>
      </c>
      <c r="H6" s="13" t="inlineStr">
        <is>
          <t>Free tier: 5-10x SVOD TAM. S-curve: viral Y2-3, saturate Y5.</t>
        </is>
      </c>
    </row>
    <row r="7">
      <c r="A7" s="18" t="inlineStr">
        <is>
          <t>Average MAU</t>
        </is>
      </c>
      <c r="B7" s="21">
        <f>ROUND((0+B6)/2,0)</f>
        <v/>
      </c>
      <c r="C7" s="21">
        <f>ROUND((B6+C6)/2,0)</f>
        <v/>
      </c>
      <c r="D7" s="21">
        <f>ROUND((C6+D6)/2,0)</f>
        <v/>
      </c>
      <c r="E7" s="21">
        <f>ROUND((D6+E6)/2,0)</f>
        <v/>
      </c>
      <c r="F7" s="21">
        <f>ROUND((E6+F6)/2,0)</f>
        <v/>
      </c>
      <c r="H7" s="13" t="inlineStr">
        <is>
          <t>Mid-year average.</t>
        </is>
      </c>
    </row>
    <row r="8">
      <c r="A8" s="18" t="inlineStr">
        <is>
          <t>Viewing hrs per MAU per month</t>
        </is>
      </c>
      <c r="B8" s="42" t="n">
        <v>4</v>
      </c>
      <c r="C8" s="42" t="n">
        <v>5</v>
      </c>
      <c r="D8" s="42" t="n">
        <v>5.5</v>
      </c>
      <c r="E8" s="42" t="n">
        <v>6</v>
      </c>
      <c r="F8" s="42" t="n">
        <v>6.5</v>
      </c>
      <c r="H8" s="13" t="inlineStr">
        <is>
          <t>AVOD users: lighter engagement.</t>
        </is>
      </c>
    </row>
    <row r="9">
      <c r="A9" s="18" t="inlineStr">
        <is>
          <t>Total annual viewing hours</t>
        </is>
      </c>
      <c r="B9" s="21">
        <f>ROUND(B7*B8*12,0)</f>
        <v/>
      </c>
      <c r="C9" s="21">
        <f>ROUND(C7*C8*12,0)</f>
        <v/>
      </c>
      <c r="D9" s="21">
        <f>ROUND(D7*D8*12,0)</f>
        <v/>
      </c>
      <c r="E9" s="21">
        <f>ROUND(E7*E8*12,0)</f>
        <v/>
      </c>
      <c r="F9" s="21">
        <f>ROUND(F7*F8*12,0)</f>
        <v/>
      </c>
      <c r="H9" s="13" t="inlineStr">
        <is>
          <t>For CDN + ad calcs.</t>
        </is>
      </c>
    </row>
    <row r="10">
      <c r="A10" s="18" t="inlineStr">
        <is>
          <t>Monthly MAU attrition</t>
        </is>
      </c>
      <c r="B10" s="22" t="n">
        <v>0.15</v>
      </c>
      <c r="C10" s="22" t="n">
        <v>0.12</v>
      </c>
      <c r="D10" s="22" t="n">
        <v>0.1</v>
      </c>
      <c r="E10" s="22" t="n">
        <v>0.09</v>
      </c>
      <c r="F10" s="22" t="n">
        <v>0.08</v>
      </c>
      <c r="H10" s="13" t="inlineStr">
        <is>
          <t>Free users churn higher. Decreases with content lock-in.</t>
        </is>
      </c>
    </row>
    <row r="11">
      <c r="A11" s="18" t="inlineStr">
        <is>
          <t>Gross MAU additions</t>
        </is>
      </c>
      <c r="B11" s="21">
        <f>ROUND(B6-0+0*(1-(1-B10)^12),0)</f>
        <v/>
      </c>
      <c r="C11" s="21">
        <f>ROUND(C6-B6+B6*(1-(1-C10)^12),0)</f>
        <v/>
      </c>
      <c r="D11" s="21">
        <f>ROUND(D6-C6+C6*(1-(1-D10)^12),0)</f>
        <v/>
      </c>
      <c r="E11" s="21">
        <f>ROUND(E6-D6+D6*(1-(1-E10)^12),0)</f>
        <v/>
      </c>
      <c r="F11" s="21">
        <f>ROUND(F6-E6+E6*(1-(1-F10)^12),0)</f>
        <v/>
      </c>
      <c r="H11" s="13" t="inlineStr">
        <is>
          <t>Net growth + churned MAU.</t>
        </is>
      </c>
    </row>
    <row r="13">
      <c r="A13" s="14" t="inlineStr">
        <is>
          <t>2 — AD INVENTORY</t>
        </is>
      </c>
      <c r="B13" s="15" t="n"/>
      <c r="C13" s="15" t="n"/>
      <c r="D13" s="15" t="n"/>
      <c r="E13" s="15" t="n"/>
      <c r="F13" s="15" t="n"/>
      <c r="G13" s="15" t="n"/>
      <c r="H13" s="15" t="n"/>
    </row>
    <row r="14">
      <c r="A14" s="16" t="inlineStr">
        <is>
          <t>Metric</t>
        </is>
      </c>
      <c r="B14" s="16" t="inlineStr">
        <is>
          <t>Year 1</t>
        </is>
      </c>
      <c r="C14" s="16" t="inlineStr">
        <is>
          <t>Year 2</t>
        </is>
      </c>
      <c r="D14" s="16" t="inlineStr">
        <is>
          <t>Year 3</t>
        </is>
      </c>
      <c r="E14" s="16" t="inlineStr">
        <is>
          <t>Year 4</t>
        </is>
      </c>
      <c r="F14" s="16" t="inlineStr">
        <is>
          <t>Year 5</t>
        </is>
      </c>
      <c r="H14" s="17" t="inlineStr">
        <is>
          <t>Notes</t>
        </is>
      </c>
    </row>
    <row r="15">
      <c r="A15" s="18" t="inlineStr">
        <is>
          <t>Ad slots per viewing hour</t>
        </is>
      </c>
      <c r="B15" s="36" t="n">
        <v>6</v>
      </c>
      <c r="C15" s="36" t="n">
        <v>6</v>
      </c>
      <c r="D15" s="36" t="n">
        <v>7</v>
      </c>
      <c r="E15" s="36" t="n">
        <v>7</v>
      </c>
      <c r="F15" s="36" t="n">
        <v>8</v>
      </c>
      <c r="H15" s="13" t="inlineStr">
        <is>
          <t>Pre+mid-roll. Max ~8 for horror (immersion matters).</t>
        </is>
      </c>
    </row>
    <row r="16">
      <c r="A16" s="18" t="inlineStr">
        <is>
          <t>Total annual ad impressions</t>
        </is>
      </c>
      <c r="B16" s="21">
        <f>ROUND(B9*B15,0)</f>
        <v/>
      </c>
      <c r="C16" s="21">
        <f>ROUND(C9*C15,0)</f>
        <v/>
      </c>
      <c r="D16" s="21">
        <f>ROUND(D9*D15,0)</f>
        <v/>
      </c>
      <c r="E16" s="21">
        <f>ROUND(E9*E15,0)</f>
        <v/>
      </c>
      <c r="F16" s="21">
        <f>ROUND(F9*F15,0)</f>
        <v/>
      </c>
      <c r="H16" s="13" t="inlineStr">
        <is>
          <t>Hours × slots/hr. Raw inventory.</t>
        </is>
      </c>
    </row>
    <row r="17">
      <c r="A17" s="18" t="inlineStr">
        <is>
          <t>Blended fill rate</t>
        </is>
      </c>
      <c r="B17" s="23">
        <f>MIN(0.85,('Platform Config'!B32*'Platform Config'!B21+'Platform Config'!C32*'Platform Config'!B22+'Platform Config'!D32*'Platform Config'!B23))</f>
        <v/>
      </c>
      <c r="C17" s="23">
        <f>MIN(0.85,('Platform Config'!B32*'Platform Config'!C21+'Platform Config'!C32*'Platform Config'!C22+'Platform Config'!D32*'Platform Config'!C23)+1*0.05)</f>
        <v/>
      </c>
      <c r="D17" s="23">
        <f>MIN(0.85,('Platform Config'!B32*'Platform Config'!D21+'Platform Config'!C32*'Platform Config'!D22+'Platform Config'!D32*'Platform Config'!D23)+2*0.05)</f>
        <v/>
      </c>
      <c r="E17" s="23">
        <f>MIN(0.85,('Platform Config'!B32*'Platform Config'!E21+'Platform Config'!C32*'Platform Config'!E22+'Platform Config'!D32*'Platform Config'!E23)+3*0.05)</f>
        <v/>
      </c>
      <c r="F17" s="23">
        <f>MIN(0.85,('Platform Config'!B32*'Platform Config'!F21+'Platform Config'!C32*'Platform Config'!F22+'Platform Config'!D32*'Platform Config'!F23)+4*0.05)</f>
        <v/>
      </c>
      <c r="H17" s="13" t="inlineStr">
        <is>
          <t>Regional weighted + 5pp/yr. Cap 85%.</t>
        </is>
      </c>
    </row>
    <row r="18">
      <c r="A18" s="18" t="inlineStr">
        <is>
          <t>Filled impressions</t>
        </is>
      </c>
      <c r="B18" s="21">
        <f>ROUND(B16*B17,0)</f>
        <v/>
      </c>
      <c r="C18" s="21">
        <f>ROUND(C16*C17,0)</f>
        <v/>
      </c>
      <c r="D18" s="21">
        <f>ROUND(D16*D17,0)</f>
        <v/>
      </c>
      <c r="E18" s="21">
        <f>ROUND(E16*E17,0)</f>
        <v/>
      </c>
      <c r="F18" s="21">
        <f>ROUND(F16*F17,0)</f>
        <v/>
      </c>
      <c r="H18" s="13" t="inlineStr">
        <is>
          <t>Monetised inventory.</t>
        </is>
      </c>
    </row>
    <row r="20">
      <c r="A20" s="14" t="inlineStr">
        <is>
          <t>3 — AD REVENUE</t>
        </is>
      </c>
      <c r="B20" s="15" t="n"/>
      <c r="C20" s="15" t="n"/>
      <c r="D20" s="15" t="n"/>
      <c r="E20" s="15" t="n"/>
      <c r="F20" s="15" t="n"/>
      <c r="G20" s="15" t="n"/>
      <c r="H20" s="15" t="n"/>
    </row>
    <row r="21">
      <c r="A21" s="16" t="inlineStr">
        <is>
          <t>Revenue line</t>
        </is>
      </c>
      <c r="B21" s="16" t="inlineStr">
        <is>
          <t>Year 1</t>
        </is>
      </c>
      <c r="C21" s="16" t="inlineStr">
        <is>
          <t>Year 2</t>
        </is>
      </c>
      <c r="D21" s="16" t="inlineStr">
        <is>
          <t>Year 3</t>
        </is>
      </c>
      <c r="E21" s="16" t="inlineStr">
        <is>
          <t>Year 4</t>
        </is>
      </c>
      <c r="F21" s="16" t="inlineStr">
        <is>
          <t>Year 5</t>
        </is>
      </c>
      <c r="H21" s="17" t="inlineStr">
        <is>
          <t>Basis</t>
        </is>
      </c>
    </row>
    <row r="22">
      <c r="A22" s="18" t="inlineStr">
        <is>
          <t>Direct sold % of filled</t>
        </is>
      </c>
      <c r="B22" s="22" t="n">
        <v>0.1</v>
      </c>
      <c r="C22" s="22" t="n">
        <v>0.15</v>
      </c>
      <c r="D22" s="22" t="n">
        <v>0.2</v>
      </c>
      <c r="E22" s="22" t="n">
        <v>0.25</v>
      </c>
      <c r="F22" s="22" t="n">
        <v>0.3</v>
      </c>
      <c r="H22" s="13" t="inlineStr">
        <is>
          <t>Grows with sales team maturity.</t>
        </is>
      </c>
    </row>
    <row r="23">
      <c r="A23" s="18" t="inlineStr">
        <is>
          <t>Blended programmatic CPM</t>
        </is>
      </c>
      <c r="B23" s="37">
        <f>'Platform Config'!B30*'Platform Config'!B21+'Platform Config'!C30*'Platform Config'!B22+'Platform Config'!D30*'Platform Config'!B23</f>
        <v/>
      </c>
      <c r="C23" s="37">
        <f>'Platform Config'!B30*'Platform Config'!C21+'Platform Config'!C30*'Platform Config'!C22+'Platform Config'!D30*'Platform Config'!C23</f>
        <v/>
      </c>
      <c r="D23" s="37">
        <f>'Platform Config'!B30*'Platform Config'!D21+'Platform Config'!C30*'Platform Config'!D22+'Platform Config'!D30*'Platform Config'!D23</f>
        <v/>
      </c>
      <c r="E23" s="37">
        <f>'Platform Config'!B30*'Platform Config'!E21+'Platform Config'!C30*'Platform Config'!E22+'Platform Config'!D30*'Platform Config'!E23</f>
        <v/>
      </c>
      <c r="F23" s="37">
        <f>'Platform Config'!B30*'Platform Config'!F21+'Platform Config'!C30*'Platform Config'!F22+'Platform Config'!D30*'Platform Config'!F23</f>
        <v/>
      </c>
      <c r="H23" s="13" t="inlineStr">
        <is>
          <t>Weighted.</t>
        </is>
      </c>
    </row>
    <row r="24">
      <c r="A24" s="18" t="inlineStr">
        <is>
          <t>Blended direct sold CPM</t>
        </is>
      </c>
      <c r="B24" s="37">
        <f>'Platform Config'!B31*'Platform Config'!B21+'Platform Config'!C31*'Platform Config'!B22+'Platform Config'!D31*'Platform Config'!B23</f>
        <v/>
      </c>
      <c r="C24" s="37">
        <f>'Platform Config'!B31*'Platform Config'!C21+'Platform Config'!C31*'Platform Config'!C22+'Platform Config'!D31*'Platform Config'!C23</f>
        <v/>
      </c>
      <c r="D24" s="37">
        <f>'Platform Config'!B31*'Platform Config'!D21+'Platform Config'!C31*'Platform Config'!D22+'Platform Config'!D31*'Platform Config'!D23</f>
        <v/>
      </c>
      <c r="E24" s="37">
        <f>'Platform Config'!B31*'Platform Config'!E21+'Platform Config'!C31*'Platform Config'!E22+'Platform Config'!D31*'Platform Config'!E23</f>
        <v/>
      </c>
      <c r="F24" s="37">
        <f>'Platform Config'!B31*'Platform Config'!F21+'Platform Config'!C31*'Platform Config'!F22+'Platform Config'!D31*'Platform Config'!F23</f>
        <v/>
      </c>
      <c r="H24" s="13" t="inlineStr">
        <is>
          <t>Premium direct.</t>
        </is>
      </c>
    </row>
    <row r="25">
      <c r="A25" s="18" t="inlineStr">
        <is>
          <t>Programmatic revenue</t>
        </is>
      </c>
      <c r="B25" s="38">
        <f>ROUND(B18*(1-B22)*B23/1000,0)</f>
        <v/>
      </c>
      <c r="C25" s="38">
        <f>ROUND(C18*(1-C22)*C23/1000,0)</f>
        <v/>
      </c>
      <c r="D25" s="38">
        <f>ROUND(D18*(1-D22)*D23/1000,0)</f>
        <v/>
      </c>
      <c r="E25" s="38">
        <f>ROUND(E18*(1-E22)*E23/1000,0)</f>
        <v/>
      </c>
      <c r="F25" s="38">
        <f>ROUND(F18*(1-F22)*F23/1000,0)</f>
        <v/>
      </c>
    </row>
    <row r="26">
      <c r="A26" s="18" t="inlineStr">
        <is>
          <t>Direct sold revenue</t>
        </is>
      </c>
      <c r="B26" s="38">
        <f>ROUND(B18*B22*B24/1000,0)</f>
        <v/>
      </c>
      <c r="C26" s="38">
        <f>ROUND(C18*C22*C24/1000,0)</f>
        <v/>
      </c>
      <c r="D26" s="38">
        <f>ROUND(D18*D22*D24/1000,0)</f>
        <v/>
      </c>
      <c r="E26" s="38">
        <f>ROUND(E18*E22*E24/1000,0)</f>
        <v/>
      </c>
      <c r="F26" s="38">
        <f>ROUND(F18*F22*F24/1000,0)</f>
        <v/>
      </c>
    </row>
    <row r="27">
      <c r="A27" s="18" t="inlineStr">
        <is>
          <t>Gross ad revenue</t>
        </is>
      </c>
      <c r="B27" s="38">
        <f>B25+B26</f>
        <v/>
      </c>
      <c r="C27" s="38">
        <f>C25+C26</f>
        <v/>
      </c>
      <c r="D27" s="38">
        <f>D25+D26</f>
        <v/>
      </c>
      <c r="E27" s="38">
        <f>E25+E26</f>
        <v/>
      </c>
      <c r="F27" s="38">
        <f>F25+F26</f>
        <v/>
      </c>
    </row>
    <row r="28">
      <c r="A28" s="18" t="inlineStr">
        <is>
          <t>SSP / network fee</t>
        </is>
      </c>
      <c r="B28" s="22" t="n">
        <v>0.25</v>
      </c>
      <c r="C28" s="22" t="n">
        <v>0.22</v>
      </c>
      <c r="D28" s="22" t="n">
        <v>0.2</v>
      </c>
      <c r="E28" s="22" t="n">
        <v>0.18</v>
      </c>
      <c r="F28" s="22" t="n">
        <v>0.17</v>
      </c>
      <c r="H28" s="13" t="inlineStr">
        <is>
          <t>Decreases with scale + direct %.</t>
        </is>
      </c>
    </row>
    <row r="29">
      <c r="A29" s="29" t="inlineStr">
        <is>
          <t>Net AVOD revenue</t>
        </is>
      </c>
      <c r="B29" s="39">
        <f>ROUND(B27*(1-B28),0)</f>
        <v/>
      </c>
      <c r="C29" s="39">
        <f>ROUND(C27*(1-C28),0)</f>
        <v/>
      </c>
      <c r="D29" s="39">
        <f>ROUND(D27*(1-D28),0)</f>
        <v/>
      </c>
      <c r="E29" s="39">
        <f>ROUND(E27*(1-E28),0)</f>
        <v/>
      </c>
      <c r="F29" s="39">
        <f>ROUND(F27*(1-F28),0)</f>
        <v/>
      </c>
      <c r="H29" s="13" t="inlineStr">
        <is>
          <t>After SSP fees.</t>
        </is>
      </c>
    </row>
    <row r="31">
      <c r="A31" s="14" t="inlineStr">
        <is>
          <t>4 — AVOD-SPECIFIC COSTS</t>
        </is>
      </c>
      <c r="B31" s="15" t="n"/>
      <c r="C31" s="15" t="n"/>
      <c r="D31" s="15" t="n"/>
      <c r="E31" s="15" t="n"/>
      <c r="F31" s="15" t="n"/>
      <c r="G31" s="15" t="n"/>
      <c r="H31" s="15" t="n"/>
    </row>
    <row r="32">
      <c r="A32" s="16" t="inlineStr">
        <is>
          <t>Cost line</t>
        </is>
      </c>
      <c r="B32" s="16" t="inlineStr">
        <is>
          <t>Year 1</t>
        </is>
      </c>
      <c r="C32" s="16" t="inlineStr">
        <is>
          <t>Year 2</t>
        </is>
      </c>
      <c r="D32" s="16" t="inlineStr">
        <is>
          <t>Year 3</t>
        </is>
      </c>
      <c r="E32" s="16" t="inlineStr">
        <is>
          <t>Year 4</t>
        </is>
      </c>
      <c r="F32" s="16" t="inlineStr">
        <is>
          <t>Year 5</t>
        </is>
      </c>
      <c r="H32" s="17" t="inlineStr">
        <is>
          <t>Notes</t>
        </is>
      </c>
    </row>
    <row r="33">
      <c r="A33" s="18" t="inlineStr">
        <is>
          <t>Ad server &amp; SSAI ($/mo)</t>
        </is>
      </c>
      <c r="B33" s="27" t="n">
        <v>1500</v>
      </c>
      <c r="C33" s="27" t="n">
        <v>2500</v>
      </c>
      <c r="D33" s="27" t="n">
        <v>4000</v>
      </c>
      <c r="E33" s="27" t="n">
        <v>6000</v>
      </c>
      <c r="F33" s="27" t="n">
        <v>8000</v>
      </c>
      <c r="H33" s="13" t="inlineStr">
        <is>
          <t>Scales with impression volume.</t>
        </is>
      </c>
    </row>
    <row r="34">
      <c r="A34" s="18" t="inlineStr">
        <is>
          <t>Brand safety / verification ($/mo)</t>
        </is>
      </c>
      <c r="B34" s="27" t="n">
        <v>500</v>
      </c>
      <c r="C34" s="27" t="n">
        <v>800</v>
      </c>
      <c r="D34" s="27" t="n">
        <v>1200</v>
      </c>
      <c r="E34" s="27" t="n">
        <v>1800</v>
      </c>
      <c r="F34" s="27" t="n">
        <v>2500</v>
      </c>
      <c r="H34" s="13" t="inlineStr">
        <is>
          <t>Required for horror niche.</t>
        </is>
      </c>
    </row>
    <row r="35">
      <c r="A35" s="18" t="inlineStr">
        <is>
          <t>Ad ops headcount ($/yr)</t>
        </is>
      </c>
      <c r="B35" s="27" t="n">
        <v>0</v>
      </c>
      <c r="C35" s="27" t="n">
        <v>36000</v>
      </c>
      <c r="D35" s="27" t="n">
        <v>42480</v>
      </c>
      <c r="E35" s="27" t="n">
        <v>42480</v>
      </c>
      <c r="F35" s="27" t="n">
        <v>84960</v>
      </c>
      <c r="H35" s="13" t="inlineStr">
        <is>
          <t>0 FTE Y1, 1+ from Y2.</t>
        </is>
      </c>
    </row>
    <row r="36">
      <c r="A36" s="18" t="inlineStr">
        <is>
          <t>AVOD content licensing ($/yr)</t>
        </is>
      </c>
      <c r="B36" s="27" t="n">
        <v>50000</v>
      </c>
      <c r="C36" s="27" t="n">
        <v>80000</v>
      </c>
      <c r="D36" s="27" t="n">
        <v>120000</v>
      </c>
      <c r="E36" s="27" t="n">
        <v>160000</v>
      </c>
      <c r="F36" s="27" t="n">
        <v>200000</v>
      </c>
      <c r="H36" s="13" t="inlineStr">
        <is>
          <t>AVOD window rights. Often cheaper than SVOD.</t>
        </is>
      </c>
    </row>
    <row r="37">
      <c r="A37" s="29" t="inlineStr">
        <is>
          <t>Total AVOD-specific costs</t>
        </is>
      </c>
      <c r="B37" s="39">
        <f>B33*12+B34*12+B35+B36</f>
        <v/>
      </c>
      <c r="C37" s="39">
        <f>C33*12+C34*12+C35+C36</f>
        <v/>
      </c>
      <c r="D37" s="39">
        <f>D33*12+D34*12+D35+D36</f>
        <v/>
      </c>
      <c r="E37" s="39">
        <f>E33*12+E34*12+E35+E36</f>
        <v/>
      </c>
      <c r="F37" s="39">
        <f>F33*12+F34*12+F35+F36</f>
        <v/>
      </c>
    </row>
    <row r="39">
      <c r="A39" s="14" t="inlineStr">
        <is>
          <t>5 — KEY AVOD METRICS</t>
        </is>
      </c>
      <c r="B39" s="15" t="n"/>
      <c r="C39" s="15" t="n"/>
      <c r="D39" s="15" t="n"/>
      <c r="E39" s="15" t="n"/>
      <c r="F39" s="15" t="n"/>
      <c r="G39" s="15" t="n"/>
      <c r="H39" s="15" t="n"/>
    </row>
    <row r="40">
      <c r="A40" s="16" t="inlineStr">
        <is>
          <t>Metric</t>
        </is>
      </c>
      <c r="B40" s="16" t="inlineStr">
        <is>
          <t>Year 1</t>
        </is>
      </c>
      <c r="C40" s="16" t="inlineStr">
        <is>
          <t>Year 2</t>
        </is>
      </c>
      <c r="D40" s="16" t="inlineStr">
        <is>
          <t>Year 3</t>
        </is>
      </c>
      <c r="E40" s="16" t="inlineStr">
        <is>
          <t>Year 4</t>
        </is>
      </c>
      <c r="F40" s="16" t="inlineStr">
        <is>
          <t>Year 5</t>
        </is>
      </c>
      <c r="H40" s="17" t="inlineStr">
        <is>
          <t>Notes</t>
        </is>
      </c>
    </row>
    <row r="41">
      <c r="A41" s="18" t="inlineStr">
        <is>
          <t>ARPMAU ($/mo)</t>
        </is>
      </c>
      <c r="B41" s="37">
        <f>IF(B7&gt;0,B29/12/B7,0)</f>
        <v/>
      </c>
      <c r="C41" s="37">
        <f>IF(C7&gt;0,C29/12/C7,0)</f>
        <v/>
      </c>
      <c r="D41" s="37">
        <f>IF(D7&gt;0,D29/12/D7,0)</f>
        <v/>
      </c>
      <c r="E41" s="37">
        <f>IF(E7&gt;0,E29/12/E7,0)</f>
        <v/>
      </c>
      <c r="F41" s="37">
        <f>IF(F7&gt;0,F29/12/F7,0)</f>
        <v/>
      </c>
      <c r="H41" s="13" t="inlineStr">
        <is>
          <t>MENA benchmark $0.05-0.30.</t>
        </is>
      </c>
    </row>
    <row r="42">
      <c r="A42" s="18" t="inlineStr">
        <is>
          <t>Effective CPM (net)</t>
        </is>
      </c>
      <c r="B42" s="37">
        <f>IF(B18&gt;0,B29/B18*1000,0)</f>
        <v/>
      </c>
      <c r="C42" s="37">
        <f>IF(C18&gt;0,C29/C18*1000,0)</f>
        <v/>
      </c>
      <c r="D42" s="37">
        <f>IF(D18&gt;0,D29/D18*1000,0)</f>
        <v/>
      </c>
      <c r="E42" s="37">
        <f>IF(E18&gt;0,E29/E18*1000,0)</f>
        <v/>
      </c>
      <c r="F42" s="37">
        <f>IF(F18&gt;0,F29/F18*1000,0)</f>
        <v/>
      </c>
    </row>
    <row r="43">
      <c r="A43" s="18" t="inlineStr">
        <is>
          <t>Rev per viewing hour</t>
        </is>
      </c>
      <c r="B43" s="37">
        <f>IF(B9&gt;0,B29/B9,0)</f>
        <v/>
      </c>
      <c r="C43" s="37">
        <f>IF(C9&gt;0,C29/C9,0)</f>
        <v/>
      </c>
      <c r="D43" s="37">
        <f>IF(D9&gt;0,D29/D9,0)</f>
        <v/>
      </c>
      <c r="E43" s="37">
        <f>IF(E9&gt;0,E29/E9,0)</f>
        <v/>
      </c>
      <c r="F43" s="37">
        <f>IF(F9&gt;0,F29/F9,0)</f>
        <v/>
      </c>
    </row>
    <row r="44">
      <c r="A44" s="18" t="inlineStr">
        <is>
          <t>Ad load (min per viewing hr)</t>
        </is>
      </c>
      <c r="B44" s="41">
        <f>ROUND(B15*20/60,1)</f>
        <v/>
      </c>
      <c r="C44" s="41">
        <f>ROUND(C15*20/60,1)</f>
        <v/>
      </c>
      <c r="D44" s="41">
        <f>ROUND(D15*20/60,1)</f>
        <v/>
      </c>
      <c r="E44" s="41">
        <f>ROUND(E15*20/60,1)</f>
        <v/>
      </c>
      <c r="F44" s="41">
        <f>ROUND(F15*20/60,1)</f>
        <v/>
      </c>
      <c r="H44" s="13" t="inlineStr">
        <is>
          <t>Keep &lt;4min for horror immersion.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B78A3C"/>
    <outlinePr summaryBelow="1" summaryRight="1"/>
    <pageSetUpPr/>
  </sheetPr>
  <dimension ref="A1:H44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58" customWidth="1" min="8" max="8"/>
  </cols>
  <sheetData>
    <row r="1">
      <c r="A1" s="12" t="inlineStr">
        <is>
          <t>TVOD MODEL — TRANSACTIONAL VIDEO ON DEMAND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Per-transaction revenue. Rental + EST. Zero-to-one: start curated, expand catalog.</t>
        </is>
      </c>
    </row>
    <row r="4">
      <c r="A4" s="14" t="inlineStr">
        <is>
          <t>1 — USER BASE &amp; TRANSACTIONS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H5" s="17" t="inlineStr">
        <is>
          <t>Notes</t>
        </is>
      </c>
    </row>
    <row r="6">
      <c r="A6" s="18" t="inlineStr">
        <is>
          <t>Registered users (EoY)</t>
        </is>
      </c>
      <c r="B6" s="20" t="n">
        <v>6000</v>
      </c>
      <c r="C6" s="20" t="n">
        <v>20000</v>
      </c>
      <c r="D6" s="20" t="n">
        <v>48000</v>
      </c>
      <c r="E6" s="20" t="n">
        <v>90000</v>
      </c>
      <c r="F6" s="20" t="n">
        <v>145000</v>
      </c>
      <c r="H6" s="13" t="inlineStr">
        <is>
          <t>Account holders. Smaller than AVOD MAU — these transact.</t>
        </is>
      </c>
    </row>
    <row r="7">
      <c r="A7" s="18" t="inlineStr">
        <is>
          <t>Average active users</t>
        </is>
      </c>
      <c r="B7" s="21">
        <f>ROUND((0+B6)/2,0)</f>
        <v/>
      </c>
      <c r="C7" s="21">
        <f>ROUND((B6+C6)/2,0)</f>
        <v/>
      </c>
      <c r="D7" s="21">
        <f>ROUND((C6+D6)/2,0)</f>
        <v/>
      </c>
      <c r="E7" s="21">
        <f>ROUND((D6+E6)/2,0)</f>
        <v/>
      </c>
      <c r="F7" s="21">
        <f>ROUND((E6+F6)/2,0)</f>
        <v/>
      </c>
      <c r="H7" s="13" t="inlineStr">
        <is>
          <t>Mid-year avg.</t>
        </is>
      </c>
    </row>
    <row r="8">
      <c r="A8" s="18" t="inlineStr">
        <is>
          <t>Buyer conversion (% of registered)</t>
        </is>
      </c>
      <c r="B8" s="22" t="n">
        <v>0.08</v>
      </c>
      <c r="C8" s="22" t="n">
        <v>0.1</v>
      </c>
      <c r="D8" s="22" t="n">
        <v>0.12</v>
      </c>
      <c r="E8" s="22" t="n">
        <v>0.14</v>
      </c>
      <c r="F8" s="22" t="n">
        <v>0.15</v>
      </c>
      <c r="H8" s="13" t="inlineStr">
        <is>
          <t>TVOD benchmark 8-15%.</t>
        </is>
      </c>
    </row>
    <row r="9">
      <c r="A9" s="18" t="inlineStr">
        <is>
          <t>Monthly active buyers</t>
        </is>
      </c>
      <c r="B9" s="21">
        <f>ROUND(B7*B8,0)</f>
        <v/>
      </c>
      <c r="C9" s="21">
        <f>ROUND(C7*C8,0)</f>
        <v/>
      </c>
      <c r="D9" s="21">
        <f>ROUND(D7*D8,0)</f>
        <v/>
      </c>
      <c r="E9" s="21">
        <f>ROUND(E7*E8,0)</f>
        <v/>
      </c>
      <c r="F9" s="21">
        <f>ROUND(F7*F8,0)</f>
        <v/>
      </c>
    </row>
    <row r="10">
      <c r="A10" s="18" t="inlineStr">
        <is>
          <t>Txn per buyer per month</t>
        </is>
      </c>
      <c r="B10" s="42" t="n">
        <v>1.2</v>
      </c>
      <c r="C10" s="42" t="n">
        <v>1.3</v>
      </c>
      <c r="D10" s="42" t="n">
        <v>1.4</v>
      </c>
      <c r="E10" s="42" t="n">
        <v>1.5</v>
      </c>
      <c r="F10" s="42" t="n">
        <v>1.5</v>
      </c>
      <c r="H10" s="13" t="inlineStr">
        <is>
          <t>Horror binge = repeat rentals.</t>
        </is>
      </c>
    </row>
    <row r="11">
      <c r="A11" s="18" t="inlineStr">
        <is>
          <t>Total annual transactions</t>
        </is>
      </c>
      <c r="B11" s="21">
        <f>ROUND(B9*B10*12,0)</f>
        <v/>
      </c>
      <c r="C11" s="21">
        <f>ROUND(C9*C10*12,0)</f>
        <v/>
      </c>
      <c r="D11" s="21">
        <f>ROUND(D9*D10*12,0)</f>
        <v/>
      </c>
      <c r="E11" s="21">
        <f>ROUND(E9*E10*12,0)</f>
        <v/>
      </c>
      <c r="F11" s="21">
        <f>ROUND(F9*F10*12,0)</f>
        <v/>
      </c>
    </row>
    <row r="12">
      <c r="A12" s="18" t="inlineStr">
        <is>
          <t>Avg viewing hours per transaction</t>
        </is>
      </c>
      <c r="B12" s="42" t="n">
        <v>1.5</v>
      </c>
      <c r="C12" s="42" t="n">
        <v>1.5</v>
      </c>
      <c r="D12" s="42" t="n">
        <v>1.5</v>
      </c>
      <c r="E12" s="42" t="n">
        <v>1.5</v>
      </c>
      <c r="F12" s="42" t="n">
        <v>1.5</v>
      </c>
      <c r="H12" s="13" t="inlineStr">
        <is>
          <t>One movie ~1.5 hrs avg.</t>
        </is>
      </c>
    </row>
    <row r="13">
      <c r="A13" s="18" t="inlineStr">
        <is>
          <t>Total TVOD viewing hours</t>
        </is>
      </c>
      <c r="B13" s="21">
        <f>ROUND(B11*B12,0)</f>
        <v/>
      </c>
      <c r="C13" s="21">
        <f>ROUND(C11*C12,0)</f>
        <v/>
      </c>
      <c r="D13" s="21">
        <f>ROUND(D11*D12,0)</f>
        <v/>
      </c>
      <c r="E13" s="21">
        <f>ROUND(E11*E12,0)</f>
        <v/>
      </c>
      <c r="F13" s="21">
        <f>ROUND(F11*F12,0)</f>
        <v/>
      </c>
      <c r="H13" s="13" t="inlineStr">
        <is>
          <t>For CDN cost allocation.</t>
        </is>
      </c>
    </row>
    <row r="15">
      <c r="A15" s="14" t="inlineStr">
        <is>
          <t>2 — TRANSACTION MIX &amp; PRICING</t>
        </is>
      </c>
      <c r="B15" s="15" t="n"/>
      <c r="C15" s="15" t="n"/>
      <c r="D15" s="15" t="n"/>
      <c r="E15" s="15" t="n"/>
      <c r="F15" s="15" t="n"/>
      <c r="G15" s="15" t="n"/>
      <c r="H15" s="15" t="n"/>
    </row>
    <row r="16">
      <c r="A16" s="16" t="inlineStr">
        <is>
          <t>Metric</t>
        </is>
      </c>
      <c r="B16" s="16" t="inlineStr">
        <is>
          <t>Year 1</t>
        </is>
      </c>
      <c r="C16" s="16" t="inlineStr">
        <is>
          <t>Year 2</t>
        </is>
      </c>
      <c r="D16" s="16" t="inlineStr">
        <is>
          <t>Year 3</t>
        </is>
      </c>
      <c r="E16" s="16" t="inlineStr">
        <is>
          <t>Year 4</t>
        </is>
      </c>
      <c r="F16" s="16" t="inlineStr">
        <is>
          <t>Year 5</t>
        </is>
      </c>
      <c r="H16" s="17" t="inlineStr">
        <is>
          <t>Notes</t>
        </is>
      </c>
    </row>
    <row r="17">
      <c r="A17" s="18" t="inlineStr">
        <is>
          <t>Rental share of transactions</t>
        </is>
      </c>
      <c r="B17" s="22" t="n">
        <v>0.75</v>
      </c>
      <c r="C17" s="22" t="n">
        <v>0.7</v>
      </c>
      <c r="D17" s="22" t="n">
        <v>0.65</v>
      </c>
      <c r="E17" s="22" t="n">
        <v>0.6</v>
      </c>
      <c r="F17" s="22" t="n">
        <v>0.55</v>
      </c>
      <c r="H17" s="13" t="inlineStr">
        <is>
          <t>Rentals dominate early. EST grows with trust.</t>
        </is>
      </c>
    </row>
    <row r="18">
      <c r="A18" s="18" t="inlineStr">
        <is>
          <t>Purchase (EST) share</t>
        </is>
      </c>
      <c r="B18" s="23">
        <f>1-B17</f>
        <v/>
      </c>
      <c r="C18" s="23">
        <f>1-C17</f>
        <v/>
      </c>
      <c r="D18" s="23">
        <f>1-D17</f>
        <v/>
      </c>
      <c r="E18" s="23">
        <f>1-E17</f>
        <v/>
      </c>
      <c r="F18" s="23">
        <f>1-F17</f>
        <v/>
      </c>
    </row>
    <row r="19">
      <c r="A19" s="18" t="inlineStr">
        <is>
          <t>Blended rental price</t>
        </is>
      </c>
      <c r="B19" s="37">
        <f>'Platform Config'!B33*'Platform Config'!B21+'Platform Config'!C33*'Platform Config'!B22+'Platform Config'!D33*'Platform Config'!B23</f>
        <v/>
      </c>
      <c r="C19" s="37">
        <f>'Platform Config'!B33*'Platform Config'!C21+'Platform Config'!C33*'Platform Config'!C22+'Platform Config'!D33*'Platform Config'!C23</f>
        <v/>
      </c>
      <c r="D19" s="37">
        <f>'Platform Config'!B33*'Platform Config'!D21+'Platform Config'!C33*'Platform Config'!D22+'Platform Config'!D33*'Platform Config'!D23</f>
        <v/>
      </c>
      <c r="E19" s="37">
        <f>'Platform Config'!B33*'Platform Config'!E21+'Platform Config'!C33*'Platform Config'!E22+'Platform Config'!D33*'Platform Config'!E23</f>
        <v/>
      </c>
      <c r="F19" s="37">
        <f>'Platform Config'!B33*'Platform Config'!F21+'Platform Config'!C33*'Platform Config'!F22+'Platform Config'!D33*'Platform Config'!F23</f>
        <v/>
      </c>
    </row>
    <row r="20">
      <c r="A20" s="18" t="inlineStr">
        <is>
          <t>Blended purchase price</t>
        </is>
      </c>
      <c r="B20" s="37">
        <f>'Platform Config'!B34*'Platform Config'!B21+'Platform Config'!C34*'Platform Config'!B22+'Platform Config'!D34*'Platform Config'!B23</f>
        <v/>
      </c>
      <c r="C20" s="37">
        <f>'Platform Config'!B34*'Platform Config'!C21+'Platform Config'!C34*'Platform Config'!C22+'Platform Config'!D34*'Platform Config'!C23</f>
        <v/>
      </c>
      <c r="D20" s="37">
        <f>'Platform Config'!B34*'Platform Config'!D21+'Platform Config'!C34*'Platform Config'!D22+'Platform Config'!D34*'Platform Config'!D23</f>
        <v/>
      </c>
      <c r="E20" s="37">
        <f>'Platform Config'!B34*'Platform Config'!E21+'Platform Config'!C34*'Platform Config'!E22+'Platform Config'!D34*'Platform Config'!E23</f>
        <v/>
      </c>
      <c r="F20" s="37">
        <f>'Platform Config'!B34*'Platform Config'!F21+'Platform Config'!C34*'Platform Config'!F22+'Platform Config'!D34*'Platform Config'!F23</f>
        <v/>
      </c>
    </row>
    <row r="21">
      <c r="A21" s="18" t="inlineStr">
        <is>
          <t>New release % of txn</t>
        </is>
      </c>
      <c r="B21" s="22" t="n">
        <v>0.3</v>
      </c>
      <c r="C21" s="22" t="n">
        <v>0.25</v>
      </c>
      <c r="D21" s="22" t="n">
        <v>0.2</v>
      </c>
      <c r="E21" s="22" t="n">
        <v>0.18</v>
      </c>
      <c r="F21" s="22" t="n">
        <v>0.15</v>
      </c>
      <c r="H21" s="13" t="inlineStr">
        <is>
          <t>Premium-priced. Declines as catalog grows.</t>
        </is>
      </c>
    </row>
    <row r="22">
      <c r="A22" s="18" t="inlineStr">
        <is>
          <t>New release price premium</t>
        </is>
      </c>
      <c r="B22" s="43" t="n">
        <v>1.5</v>
      </c>
      <c r="C22" s="43" t="n">
        <v>1.5</v>
      </c>
      <c r="D22" s="43" t="n">
        <v>1.5</v>
      </c>
      <c r="E22" s="43" t="n">
        <v>1.5</v>
      </c>
      <c r="F22" s="43" t="n">
        <v>1.5</v>
      </c>
      <c r="H22" s="13" t="inlineStr">
        <is>
          <t>Multiplier on base price.</t>
        </is>
      </c>
    </row>
    <row r="24">
      <c r="A24" s="14" t="inlineStr">
        <is>
          <t>3 — TVOD REVENUE</t>
        </is>
      </c>
      <c r="B24" s="15" t="n"/>
      <c r="C24" s="15" t="n"/>
      <c r="D24" s="15" t="n"/>
      <c r="E24" s="15" t="n"/>
      <c r="F24" s="15" t="n"/>
      <c r="G24" s="15" t="n"/>
      <c r="H24" s="15" t="n"/>
    </row>
    <row r="25">
      <c r="A25" s="16" t="inlineStr">
        <is>
          <t>Revenue line</t>
        </is>
      </c>
      <c r="B25" s="16" t="inlineStr">
        <is>
          <t>Year 1</t>
        </is>
      </c>
      <c r="C25" s="16" t="inlineStr">
        <is>
          <t>Year 2</t>
        </is>
      </c>
      <c r="D25" s="16" t="inlineStr">
        <is>
          <t>Year 3</t>
        </is>
      </c>
      <c r="E25" s="16" t="inlineStr">
        <is>
          <t>Year 4</t>
        </is>
      </c>
      <c r="F25" s="16" t="inlineStr">
        <is>
          <t>Year 5</t>
        </is>
      </c>
      <c r="H25" s="17" t="inlineStr">
        <is>
          <t>Basis</t>
        </is>
      </c>
    </row>
    <row r="26">
      <c r="A26" s="18" t="inlineStr">
        <is>
          <t>Rental revenue (gross)</t>
        </is>
      </c>
      <c r="B26" s="38">
        <f>ROUND(B11*B17*B19*((1-B21)+B21*B22),0)</f>
        <v/>
      </c>
      <c r="C26" s="38">
        <f>ROUND(C11*C17*C19*((1-C21)+C21*C22),0)</f>
        <v/>
      </c>
      <c r="D26" s="38">
        <f>ROUND(D11*D17*D19*((1-D21)+D21*D22),0)</f>
        <v/>
      </c>
      <c r="E26" s="38">
        <f>ROUND(E11*E17*E19*((1-E21)+E21*E22),0)</f>
        <v/>
      </c>
      <c r="F26" s="38">
        <f>ROUND(F11*F17*F19*((1-F21)+F21*F22),0)</f>
        <v/>
      </c>
    </row>
    <row r="27">
      <c r="A27" s="18" t="inlineStr">
        <is>
          <t>Purchase (EST) revenue (gross)</t>
        </is>
      </c>
      <c r="B27" s="38">
        <f>ROUND(B11*B18*B20*((1-B21)+B21*B22),0)</f>
        <v/>
      </c>
      <c r="C27" s="38">
        <f>ROUND(C11*C18*C20*((1-C21)+C21*C22),0)</f>
        <v/>
      </c>
      <c r="D27" s="38">
        <f>ROUND(D11*D18*D20*((1-D21)+D21*D22),0)</f>
        <v/>
      </c>
      <c r="E27" s="38">
        <f>ROUND(E11*E18*E20*((1-E21)+E21*E22),0)</f>
        <v/>
      </c>
      <c r="F27" s="38">
        <f>ROUND(F11*F18*F20*((1-F21)+F21*F22),0)</f>
        <v/>
      </c>
    </row>
    <row r="28">
      <c r="A28" s="18" t="inlineStr">
        <is>
          <t>Gross TVOD revenue</t>
        </is>
      </c>
      <c r="B28" s="38">
        <f>B26+B27</f>
        <v/>
      </c>
      <c r="C28" s="38">
        <f>C26+C27</f>
        <v/>
      </c>
      <c r="D28" s="38">
        <f>D26+D27</f>
        <v/>
      </c>
      <c r="E28" s="38">
        <f>E26+E27</f>
        <v/>
      </c>
      <c r="F28" s="38">
        <f>F26+F27</f>
        <v/>
      </c>
    </row>
    <row r="29">
      <c r="A29" s="18" t="inlineStr">
        <is>
          <t>Content owner revenue share</t>
        </is>
      </c>
      <c r="B29" s="22" t="n">
        <v>0.5</v>
      </c>
      <c r="C29" s="22" t="n">
        <v>0.5</v>
      </c>
      <c r="D29" s="22" t="n">
        <v>0.5</v>
      </c>
      <c r="E29" s="22" t="n">
        <v>0.5</v>
      </c>
      <c r="F29" s="22" t="n">
        <v>0.5</v>
      </c>
      <c r="H29" s="13" t="inlineStr">
        <is>
          <t>50% standard TVOD split.</t>
        </is>
      </c>
    </row>
    <row r="30">
      <c r="A30" s="18" t="inlineStr">
        <is>
          <t>Payment processing fee</t>
        </is>
      </c>
      <c r="B30" s="22" t="n">
        <v>0.035</v>
      </c>
      <c r="C30" s="22" t="n">
        <v>0.035</v>
      </c>
      <c r="D30" s="22" t="n">
        <v>0.03</v>
      </c>
      <c r="E30" s="22" t="n">
        <v>0.03</v>
      </c>
      <c r="F30" s="22" t="n">
        <v>0.025</v>
      </c>
      <c r="H30" s="13" t="inlineStr">
        <is>
          <t>Volume discounts.</t>
        </is>
      </c>
    </row>
    <row r="31">
      <c r="A31" s="29" t="inlineStr">
        <is>
          <t>Net TVOD revenue (platform share)</t>
        </is>
      </c>
      <c r="B31" s="39">
        <f>ROUND(B28*(1-B29)*(1-B30),0)</f>
        <v/>
      </c>
      <c r="C31" s="39">
        <f>ROUND(C28*(1-C29)*(1-C30),0)</f>
        <v/>
      </c>
      <c r="D31" s="39">
        <f>ROUND(D28*(1-D29)*(1-D30),0)</f>
        <v/>
      </c>
      <c r="E31" s="39">
        <f>ROUND(E28*(1-E29)*(1-E30),0)</f>
        <v/>
      </c>
      <c r="F31" s="39">
        <f>ROUND(F28*(1-F29)*(1-F30),0)</f>
        <v/>
      </c>
      <c r="H31" s="13" t="inlineStr">
        <is>
          <t>After rights share + payment fees.</t>
        </is>
      </c>
    </row>
    <row r="33">
      <c r="A33" s="14" t="inlineStr">
        <is>
          <t>4 — TVOD-SPECIFIC COSTS</t>
        </is>
      </c>
      <c r="B33" s="15" t="n"/>
      <c r="C33" s="15" t="n"/>
      <c r="D33" s="15" t="n"/>
      <c r="E33" s="15" t="n"/>
      <c r="F33" s="15" t="n"/>
      <c r="G33" s="15" t="n"/>
      <c r="H33" s="15" t="n"/>
    </row>
    <row r="34">
      <c r="A34" s="16" t="inlineStr">
        <is>
          <t>Cost line</t>
        </is>
      </c>
      <c r="B34" s="16" t="inlineStr">
        <is>
          <t>Year 1</t>
        </is>
      </c>
      <c r="C34" s="16" t="inlineStr">
        <is>
          <t>Year 2</t>
        </is>
      </c>
      <c r="D34" s="16" t="inlineStr">
        <is>
          <t>Year 3</t>
        </is>
      </c>
      <c r="E34" s="16" t="inlineStr">
        <is>
          <t>Year 4</t>
        </is>
      </c>
      <c r="F34" s="16" t="inlineStr">
        <is>
          <t>Year 5</t>
        </is>
      </c>
      <c r="H34" s="17" t="inlineStr">
        <is>
          <t>Notes</t>
        </is>
      </c>
    </row>
    <row r="35">
      <c r="A35" s="18" t="inlineStr">
        <is>
          <t>Storefront / merch UI ($/mo)</t>
        </is>
      </c>
      <c r="B35" s="27" t="n">
        <v>800</v>
      </c>
      <c r="C35" s="27" t="n">
        <v>1200</v>
      </c>
      <c r="D35" s="27" t="n">
        <v>1800</v>
      </c>
      <c r="E35" s="27" t="n">
        <v>2500</v>
      </c>
      <c r="F35" s="27" t="n">
        <v>3000</v>
      </c>
    </row>
    <row r="36">
      <c r="A36" s="18" t="inlineStr">
        <is>
          <t>Transaction support ($/mo)</t>
        </is>
      </c>
      <c r="B36" s="27" t="n">
        <v>300</v>
      </c>
      <c r="C36" s="27" t="n">
        <v>600</v>
      </c>
      <c r="D36" s="27" t="n">
        <v>1000</v>
      </c>
      <c r="E36" s="27" t="n">
        <v>1500</v>
      </c>
      <c r="F36" s="27" t="n">
        <v>2000</v>
      </c>
      <c r="H36" s="13" t="inlineStr">
        <is>
          <t>Refunds, disputes.</t>
        </is>
      </c>
    </row>
    <row r="37">
      <c r="A37" s="18" t="inlineStr">
        <is>
          <t>TVOD window licensing ($/yr)</t>
        </is>
      </c>
      <c r="B37" s="27" t="n">
        <v>30000</v>
      </c>
      <c r="C37" s="27" t="n">
        <v>50000</v>
      </c>
      <c r="D37" s="27" t="n">
        <v>75000</v>
      </c>
      <c r="E37" s="27" t="n">
        <v>100000</v>
      </c>
      <c r="F37" s="27" t="n">
        <v>130000</v>
      </c>
      <c r="H37" s="13" t="inlineStr">
        <is>
          <t>TVOD/EST rights.</t>
        </is>
      </c>
    </row>
    <row r="38">
      <c r="A38" s="29" t="inlineStr">
        <is>
          <t>Total TVOD-specific costs</t>
        </is>
      </c>
      <c r="B38" s="39">
        <f>B35*12+B36*12+B37</f>
        <v/>
      </c>
      <c r="C38" s="39">
        <f>C35*12+C36*12+C37</f>
        <v/>
      </c>
      <c r="D38" s="39">
        <f>D35*12+D36*12+D37</f>
        <v/>
      </c>
      <c r="E38" s="39">
        <f>E35*12+E36*12+E37</f>
        <v/>
      </c>
      <c r="F38" s="39">
        <f>F35*12+F36*12+F37</f>
        <v/>
      </c>
    </row>
    <row r="40">
      <c r="A40" s="14" t="inlineStr">
        <is>
          <t>5 — KEY TVOD METRICS</t>
        </is>
      </c>
      <c r="B40" s="15" t="n"/>
      <c r="C40" s="15" t="n"/>
      <c r="D40" s="15" t="n"/>
      <c r="E40" s="15" t="n"/>
      <c r="F40" s="15" t="n"/>
      <c r="G40" s="15" t="n"/>
      <c r="H40" s="15" t="n"/>
    </row>
    <row r="41">
      <c r="A41" s="16" t="inlineStr">
        <is>
          <t>Metric</t>
        </is>
      </c>
      <c r="B41" s="16" t="inlineStr">
        <is>
          <t>Year 1</t>
        </is>
      </c>
      <c r="C41" s="16" t="inlineStr">
        <is>
          <t>Year 2</t>
        </is>
      </c>
      <c r="D41" s="16" t="inlineStr">
        <is>
          <t>Year 3</t>
        </is>
      </c>
      <c r="E41" s="16" t="inlineStr">
        <is>
          <t>Year 4</t>
        </is>
      </c>
      <c r="F41" s="16" t="inlineStr">
        <is>
          <t>Year 5</t>
        </is>
      </c>
      <c r="H41" s="17" t="inlineStr">
        <is>
          <t>Notes</t>
        </is>
      </c>
    </row>
    <row r="42">
      <c r="A42" s="18" t="inlineStr">
        <is>
          <t>Net revenue per transaction</t>
        </is>
      </c>
      <c r="B42" s="37">
        <f>IF(B11&gt;0,B31/B11,0)</f>
        <v/>
      </c>
      <c r="C42" s="37">
        <f>IF(C11&gt;0,C31/C11,0)</f>
        <v/>
      </c>
      <c r="D42" s="37">
        <f>IF(D11&gt;0,D31/D11,0)</f>
        <v/>
      </c>
      <c r="E42" s="37">
        <f>IF(E11&gt;0,E31/E11,0)</f>
        <v/>
      </c>
      <c r="F42" s="37">
        <f>IF(F11&gt;0,F31/F11,0)</f>
        <v/>
      </c>
    </row>
    <row r="43">
      <c r="A43" s="18" t="inlineStr">
        <is>
          <t>Revenue per registered user (annual)</t>
        </is>
      </c>
      <c r="B43" s="37">
        <f>IF(B7&gt;0,B31/B7,0)</f>
        <v/>
      </c>
      <c r="C43" s="37">
        <f>IF(C7&gt;0,C31/C7,0)</f>
        <v/>
      </c>
      <c r="D43" s="37">
        <f>IF(D7&gt;0,D31/D7,0)</f>
        <v/>
      </c>
      <c r="E43" s="37">
        <f>IF(E7&gt;0,E31/E7,0)</f>
        <v/>
      </c>
      <c r="F43" s="37">
        <f>IF(F7&gt;0,F31/F7,0)</f>
        <v/>
      </c>
    </row>
    <row r="44">
      <c r="A44" s="18" t="inlineStr">
        <is>
          <t>Gross-to-net margin</t>
        </is>
      </c>
      <c r="B44" s="23">
        <f>IF(B28&gt;0,B31/B28,0)</f>
        <v/>
      </c>
      <c r="C44" s="23">
        <f>IF(C28&gt;0,C31/C28,0)</f>
        <v/>
      </c>
      <c r="D44" s="23">
        <f>IF(D28&gt;0,D31/D28,0)</f>
        <v/>
      </c>
      <c r="E44" s="23">
        <f>IF(E28&gt;0,E31/E28,0)</f>
        <v/>
      </c>
      <c r="F44" s="23">
        <f>IF(F28&gt;0,F31/F28,0)</f>
        <v/>
      </c>
      <c r="H44" s="13" t="inlineStr">
        <is>
          <t>% kept after rights + fees.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B78A3C"/>
    <outlinePr summaryBelow="1" summaryRight="1"/>
    <pageSetUpPr/>
  </sheetPr>
  <dimension ref="A1:H86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58" customWidth="1" min="8" max="8"/>
  </cols>
  <sheetData>
    <row r="1">
      <c r="A1" s="12" t="inlineStr">
        <is>
          <t>CONSOLIDATED P&amp;L — DECISION FRAMEWORK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All models compared. Opex is ACTIVITY-DRIVEN from unit costs × volume. CULTSCALE fees applied.</t>
        </is>
      </c>
    </row>
    <row r="4">
      <c r="A4" s="14" t="inlineStr">
        <is>
          <t>1 — REVENUE BY MODEL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Revenue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H5" s="17" t="inlineStr">
        <is>
          <t>Notes</t>
        </is>
      </c>
    </row>
    <row r="6">
      <c r="A6" s="18" t="inlineStr">
        <is>
          <t>SVOD revenue</t>
        </is>
      </c>
      <c r="B6" s="38">
        <f>'SVOD Model'!B28</f>
        <v/>
      </c>
      <c r="C6" s="38">
        <f>'SVOD Model'!C28</f>
        <v/>
      </c>
      <c r="D6" s="38">
        <f>'SVOD Model'!D28</f>
        <v/>
      </c>
      <c r="E6" s="38">
        <f>'SVOD Model'!E28</f>
        <v/>
      </c>
      <c r="F6" s="38">
        <f>'SVOD Model'!F28</f>
        <v/>
      </c>
      <c r="H6" s="13" t="inlineStr">
        <is>
          <t>D2C + B2B subscriptions.</t>
        </is>
      </c>
    </row>
    <row r="7">
      <c r="A7" s="18" t="inlineStr">
        <is>
          <t>AVOD revenue</t>
        </is>
      </c>
      <c r="B7" s="38">
        <f>'AVOD Model'!B29</f>
        <v/>
      </c>
      <c r="C7" s="38">
        <f>'AVOD Model'!C29</f>
        <v/>
      </c>
      <c r="D7" s="38">
        <f>'AVOD Model'!D29</f>
        <v/>
      </c>
      <c r="E7" s="38">
        <f>'AVOD Model'!E29</f>
        <v/>
      </c>
      <c r="F7" s="38">
        <f>'AVOD Model'!F29</f>
        <v/>
      </c>
      <c r="H7" s="13" t="inlineStr">
        <is>
          <t>Net ad revenue after SSP.</t>
        </is>
      </c>
    </row>
    <row r="8">
      <c r="A8" s="18" t="inlineStr">
        <is>
          <t>TVOD revenue</t>
        </is>
      </c>
      <c r="B8" s="38">
        <f>'TVOD Model'!B31</f>
        <v/>
      </c>
      <c r="C8" s="38">
        <f>'TVOD Model'!C31</f>
        <v/>
      </c>
      <c r="D8" s="38">
        <f>'TVOD Model'!D31</f>
        <v/>
      </c>
      <c r="E8" s="38">
        <f>'TVOD Model'!E31</f>
        <v/>
      </c>
      <c r="F8" s="38">
        <f>'TVOD Model'!F31</f>
        <v/>
      </c>
      <c r="H8" s="13" t="inlineStr">
        <is>
          <t>Net after rights + payment.</t>
        </is>
      </c>
    </row>
    <row r="9">
      <c r="A9" s="29" t="inlineStr">
        <is>
          <t>TOTAL REVENUE</t>
        </is>
      </c>
      <c r="B9" s="39">
        <f>B6+B7+B8</f>
        <v/>
      </c>
      <c r="C9" s="39">
        <f>C6+C7+C8</f>
        <v/>
      </c>
      <c r="D9" s="39">
        <f>D6+D7+D8</f>
        <v/>
      </c>
      <c r="E9" s="39">
        <f>E6+E7+E8</f>
        <v/>
      </c>
      <c r="F9" s="39">
        <f>F6+F7+F8</f>
        <v/>
      </c>
    </row>
    <row r="10">
      <c r="A10" s="18" t="inlineStr">
        <is>
          <t xml:space="preserve">  SVOD share</t>
        </is>
      </c>
      <c r="B10" s="23">
        <f>IF(B9&gt;0,B6/B9,0)</f>
        <v/>
      </c>
      <c r="C10" s="23">
        <f>IF(C9&gt;0,C6/C9,0)</f>
        <v/>
      </c>
      <c r="D10" s="23">
        <f>IF(D9&gt;0,D6/D9,0)</f>
        <v/>
      </c>
      <c r="E10" s="23">
        <f>IF(E9&gt;0,E6/E9,0)</f>
        <v/>
      </c>
      <c r="F10" s="23">
        <f>IF(F9&gt;0,F6/F9,0)</f>
        <v/>
      </c>
    </row>
    <row r="11">
      <c r="A11" s="18" t="inlineStr">
        <is>
          <t xml:space="preserve">  AVOD share</t>
        </is>
      </c>
      <c r="B11" s="23">
        <f>IF(B9&gt;0,B7/B9,0)</f>
        <v/>
      </c>
      <c r="C11" s="23">
        <f>IF(C9&gt;0,C7/C9,0)</f>
        <v/>
      </c>
      <c r="D11" s="23">
        <f>IF(D9&gt;0,D7/D9,0)</f>
        <v/>
      </c>
      <c r="E11" s="23">
        <f>IF(E9&gt;0,E7/E9,0)</f>
        <v/>
      </c>
      <c r="F11" s="23">
        <f>IF(F9&gt;0,F7/F9,0)</f>
        <v/>
      </c>
    </row>
    <row r="12">
      <c r="A12" s="18" t="inlineStr">
        <is>
          <t xml:space="preserve">  TVOD share</t>
        </is>
      </c>
      <c r="B12" s="23">
        <f>IF(B9&gt;0,B8/B9,0)</f>
        <v/>
      </c>
      <c r="C12" s="23">
        <f>IF(C9&gt;0,C8/C9,0)</f>
        <v/>
      </c>
      <c r="D12" s="23">
        <f>IF(D9&gt;0,D8/D9,0)</f>
        <v/>
      </c>
      <c r="E12" s="23">
        <f>IF(E9&gt;0,E8/E9,0)</f>
        <v/>
      </c>
      <c r="F12" s="23">
        <f>IF(F9&gt;0,F8/F9,0)</f>
        <v/>
      </c>
    </row>
    <row r="14">
      <c r="A14" s="14" t="inlineStr">
        <is>
          <t>2 — SHARED OPEX (activity-driven from unit costs × volume)</t>
        </is>
      </c>
      <c r="B14" s="15" t="n"/>
      <c r="C14" s="15" t="n"/>
      <c r="D14" s="15" t="n"/>
      <c r="E14" s="15" t="n"/>
      <c r="F14" s="15" t="n"/>
      <c r="G14" s="15" t="n"/>
      <c r="H14" s="15" t="n"/>
    </row>
    <row r="15">
      <c r="A15" s="16" t="inlineStr">
        <is>
          <t>Cost line</t>
        </is>
      </c>
      <c r="B15" s="16" t="inlineStr">
        <is>
          <t>Year 1</t>
        </is>
      </c>
      <c r="C15" s="16" t="inlineStr">
        <is>
          <t>Year 2</t>
        </is>
      </c>
      <c r="D15" s="16" t="inlineStr">
        <is>
          <t>Year 3</t>
        </is>
      </c>
      <c r="E15" s="16" t="inlineStr">
        <is>
          <t>Year 4</t>
        </is>
      </c>
      <c r="F15" s="16" t="inlineStr">
        <is>
          <t>Year 5</t>
        </is>
      </c>
      <c r="H15" s="17" t="inlineStr">
        <is>
          <t>Formula basis</t>
        </is>
      </c>
    </row>
    <row r="16">
      <c r="A16" s="18" t="inlineStr">
        <is>
          <t>Total platform users (all models)</t>
        </is>
      </c>
      <c r="B16" s="21">
        <f>'SVOD Model'!B6+'SVOD Model'!B21+'AVOD Model'!B6+'TVOD Model'!B6</f>
        <v/>
      </c>
      <c r="C16" s="21">
        <f>'SVOD Model'!C6+'SVOD Model'!C21+'AVOD Model'!C6+'TVOD Model'!C6</f>
        <v/>
      </c>
      <c r="D16" s="21">
        <f>'SVOD Model'!D6+'SVOD Model'!D21+'AVOD Model'!D6+'TVOD Model'!D6</f>
        <v/>
      </c>
      <c r="E16" s="21">
        <f>'SVOD Model'!E6+'SVOD Model'!E21+'AVOD Model'!E6+'TVOD Model'!E6</f>
        <v/>
      </c>
      <c r="F16" s="21">
        <f>'SVOD Model'!F6+'SVOD Model'!F21+'AVOD Model'!F6+'TVOD Model'!F6</f>
        <v/>
      </c>
      <c r="H16" s="13" t="inlineStr">
        <is>
          <t>SVOD D2C + B2B + AVOD MAU + TVOD registered. Some overlap expected.</t>
        </is>
      </c>
    </row>
    <row r="17">
      <c r="A17" s="18" t="inlineStr">
        <is>
          <t>Total viewing hours (all models)</t>
        </is>
      </c>
      <c r="B17" s="21">
        <f>'SVOD Model'!B15+'AVOD Model'!B9+'TVOD Model'!B13</f>
        <v/>
      </c>
      <c r="C17" s="21">
        <f>'SVOD Model'!C15+'AVOD Model'!C9+'TVOD Model'!C13</f>
        <v/>
      </c>
      <c r="D17" s="21">
        <f>'SVOD Model'!D15+'AVOD Model'!D9+'TVOD Model'!D13</f>
        <v/>
      </c>
      <c r="E17" s="21">
        <f>'SVOD Model'!E15+'AVOD Model'!E9+'TVOD Model'!E13</f>
        <v/>
      </c>
      <c r="F17" s="21">
        <f>'SVOD Model'!F15+'AVOD Model'!F9+'TVOD Model'!F13</f>
        <v/>
      </c>
      <c r="H17" s="13" t="inlineStr">
        <is>
          <t>SVOD + AVOD + TVOD streaming hours.</t>
        </is>
      </c>
    </row>
    <row r="18">
      <c r="A18" s="18" t="inlineStr">
        <is>
          <t>Total gross user additions</t>
        </is>
      </c>
      <c r="B18" s="21">
        <f>'SVOD Model'!B12+'AVOD Model'!B11</f>
        <v/>
      </c>
      <c r="C18" s="21">
        <f>'SVOD Model'!C12+'AVOD Model'!C11</f>
        <v/>
      </c>
      <c r="D18" s="21">
        <f>'SVOD Model'!D12+'AVOD Model'!D11</f>
        <v/>
      </c>
      <c r="E18" s="21">
        <f>'SVOD Model'!E12+'AVOD Model'!E11</f>
        <v/>
      </c>
      <c r="F18" s="21">
        <f>'SVOD Model'!F12+'AVOD Model'!F11</f>
        <v/>
      </c>
      <c r="H18" s="13" t="inlineStr">
        <is>
          <t>SVOD gross + AVOD gross. TVOD is organic.</t>
        </is>
      </c>
    </row>
    <row r="20">
      <c r="A20" s="18" t="inlineStr">
        <is>
          <t>CDN &amp; delivery</t>
        </is>
      </c>
      <c r="B20" s="38">
        <f>ROUND('Platform Config'!B43*B17,0)</f>
        <v/>
      </c>
      <c r="C20" s="38">
        <f>ROUND('Platform Config'!C43*C17,0)</f>
        <v/>
      </c>
      <c r="D20" s="38">
        <f>ROUND('Platform Config'!D43*D17,0)</f>
        <v/>
      </c>
      <c r="E20" s="38">
        <f>ROUND('Platform Config'!E43*E17,0)</f>
        <v/>
      </c>
      <c r="F20" s="38">
        <f>ROUND('Platform Config'!F43*F17,0)</f>
        <v/>
      </c>
      <c r="H20" s="13" t="inlineStr">
        <is>
          <t>cdn_per_hr × total_viewing_hours.</t>
        </is>
      </c>
    </row>
    <row r="21">
      <c r="A21" s="18" t="inlineStr">
        <is>
          <t>Platform hosting &amp; infrastructure</t>
        </is>
      </c>
      <c r="B21" s="38">
        <f>ROUND('Platform Config'!B44+'Platform Config'!B45*B16/1000,0)</f>
        <v/>
      </c>
      <c r="C21" s="38">
        <f>ROUND('Platform Config'!C44+'Platform Config'!C45*C16/1000,0)</f>
        <v/>
      </c>
      <c r="D21" s="38">
        <f>ROUND('Platform Config'!D44+'Platform Config'!D45*D16/1000,0)</f>
        <v/>
      </c>
      <c r="E21" s="38">
        <f>ROUND('Platform Config'!E44+'Platform Config'!E45*E16/1000,0)</f>
        <v/>
      </c>
      <c r="F21" s="38">
        <f>ROUND('Platform Config'!F44+'Platform Config'!F45*F16/1000,0)</f>
        <v/>
      </c>
      <c r="H21" s="13" t="inlineStr">
        <is>
          <t>base + per_1K_users × total_users.</t>
        </is>
      </c>
    </row>
    <row r="22">
      <c r="A22" s="18" t="inlineStr">
        <is>
          <t>Content operations</t>
        </is>
      </c>
      <c r="B22" s="38">
        <f>ROUND('Platform Config'!B46*'Platform Config'!B15,0)</f>
        <v/>
      </c>
      <c r="C22" s="38">
        <f>ROUND('Platform Config'!C46*'Platform Config'!C15,0)</f>
        <v/>
      </c>
      <c r="D22" s="38">
        <f>ROUND('Platform Config'!D46*'Platform Config'!D15,0)</f>
        <v/>
      </c>
      <c r="E22" s="38">
        <f>ROUND('Platform Config'!E46*'Platform Config'!E15,0)</f>
        <v/>
      </c>
      <c r="F22" s="38">
        <f>ROUND('Platform Config'!F46*'Platform Config'!F15,0)</f>
        <v/>
      </c>
      <c r="H22" s="13" t="inlineStr">
        <is>
          <t>cost_per_title × new_titles_added.</t>
        </is>
      </c>
    </row>
    <row r="23">
      <c r="A23" s="18" t="inlineStr">
        <is>
          <t>Customer support</t>
        </is>
      </c>
      <c r="B23" s="38">
        <f>ROUND('Platform Config'!B47*B16/1000,0)</f>
        <v/>
      </c>
      <c r="C23" s="38">
        <f>ROUND('Platform Config'!C47*C16/1000,0)</f>
        <v/>
      </c>
      <c r="D23" s="38">
        <f>ROUND('Platform Config'!D47*D16/1000,0)</f>
        <v/>
      </c>
      <c r="E23" s="38">
        <f>ROUND('Platform Config'!E47*E16/1000,0)</f>
        <v/>
      </c>
      <c r="F23" s="38">
        <f>ROUND('Platform Config'!F47*F16/1000,0)</f>
        <v/>
      </c>
      <c r="H23" s="13" t="inlineStr">
        <is>
          <t>cs_per_1K × total_users.</t>
        </is>
      </c>
    </row>
    <row r="24">
      <c r="A24" s="18" t="inlineStr">
        <is>
          <t>User acquisition (performance)</t>
        </is>
      </c>
      <c r="B24" s="38">
        <f>ROUND('Platform Config'!B48*B18,0)</f>
        <v/>
      </c>
      <c r="C24" s="38">
        <f>ROUND('Platform Config'!C48*C18,0)</f>
        <v/>
      </c>
      <c r="D24" s="38">
        <f>ROUND('Platform Config'!D48*D18,0)</f>
        <v/>
      </c>
      <c r="E24" s="38">
        <f>ROUND('Platform Config'!E48*E18,0)</f>
        <v/>
      </c>
      <c r="F24" s="38">
        <f>ROUND('Platform Config'!F48*F18,0)</f>
        <v/>
      </c>
      <c r="H24" s="13" t="inlineStr">
        <is>
          <t>CAC × total_gross_adds.</t>
        </is>
      </c>
    </row>
    <row r="25">
      <c r="A25" s="18" t="inlineStr">
        <is>
          <t>Brand marketing</t>
        </is>
      </c>
      <c r="B25" s="38">
        <f>'Platform Config'!B49</f>
        <v/>
      </c>
      <c r="C25" s="38">
        <f>'Platform Config'!C49</f>
        <v/>
      </c>
      <c r="D25" s="38">
        <f>'Platform Config'!D49</f>
        <v/>
      </c>
      <c r="E25" s="38">
        <f>'Platform Config'!E49</f>
        <v/>
      </c>
      <c r="F25" s="38">
        <f>'Platform Config'!F49</f>
        <v/>
      </c>
      <c r="H25" s="13" t="inlineStr">
        <is>
          <t>Brand spend from Platform Config.</t>
        </is>
      </c>
    </row>
    <row r="26">
      <c r="A26" s="18" t="inlineStr">
        <is>
          <t>Freelancer pool &amp; ops support</t>
        </is>
      </c>
      <c r="B26" s="38">
        <f>'Platform Config'!B50</f>
        <v/>
      </c>
      <c r="C26" s="38">
        <f>'Platform Config'!C50</f>
        <v/>
      </c>
      <c r="D26" s="38">
        <f>'Platform Config'!D50</f>
        <v/>
      </c>
      <c r="E26" s="38">
        <f>'Platform Config'!E50</f>
        <v/>
      </c>
      <c r="F26" s="38">
        <f>'Platform Config'!F50</f>
        <v/>
      </c>
      <c r="H26" s="13" t="inlineStr">
        <is>
          <t>Freelancer pool from Platform Config. No FTEs on platform payroll.</t>
        </is>
      </c>
    </row>
    <row r="27">
      <c r="A27" s="18" t="inlineStr">
        <is>
          <t>AI tools &amp; automation</t>
        </is>
      </c>
      <c r="B27" s="38">
        <f>'Platform Config'!B51</f>
        <v/>
      </c>
      <c r="C27" s="38">
        <f>'Platform Config'!C51</f>
        <v/>
      </c>
      <c r="D27" s="38">
        <f>'Platform Config'!D51</f>
        <v/>
      </c>
      <c r="E27" s="38">
        <f>'Platform Config'!E51</f>
        <v/>
      </c>
      <c r="F27" s="38">
        <f>'Platform Config'!F51</f>
        <v/>
      </c>
      <c r="H27" s="13" t="inlineStr">
        <is>
          <t>Claude / GPT APIs + design/video AI + automation. Replaces ~2-3 FTE of ops overhead.</t>
        </is>
      </c>
    </row>
    <row r="28">
      <c r="A28" s="18" t="inlineStr">
        <is>
          <t>Legal, finance &amp; admin</t>
        </is>
      </c>
      <c r="B28" s="38">
        <f>'Platform Config'!B52</f>
        <v/>
      </c>
      <c r="C28" s="38">
        <f>'Platform Config'!C52</f>
        <v/>
      </c>
      <c r="D28" s="38">
        <f>'Platform Config'!D52</f>
        <v/>
      </c>
      <c r="E28" s="38">
        <f>'Platform Config'!E52</f>
        <v/>
      </c>
      <c r="F28" s="38">
        <f>'Platform Config'!F52</f>
        <v/>
      </c>
      <c r="H28" s="13" t="inlineStr">
        <is>
          <t>IFZA FCZO bare minimum from Platform Config.</t>
        </is>
      </c>
    </row>
    <row r="29">
      <c r="A29" s="18" t="inlineStr">
        <is>
          <t>B2B business development</t>
        </is>
      </c>
      <c r="B29" s="38">
        <f>ROUND('Platform Config'!B53*'Platform Config'!B54,0)</f>
        <v/>
      </c>
      <c r="C29" s="38">
        <f>ROUND('Platform Config'!C53*'Platform Config'!C54,0)</f>
        <v/>
      </c>
      <c r="D29" s="38">
        <f>ROUND('Platform Config'!D53*'Platform Config'!D54,0)</f>
        <v/>
      </c>
      <c r="E29" s="38">
        <f>ROUND('Platform Config'!E53*'Platform Config'!E54,0)</f>
        <v/>
      </c>
      <c r="F29" s="38">
        <f>ROUND('Platform Config'!F53*'Platform Config'!F54,0)</f>
        <v/>
      </c>
      <c r="H29" s="13" t="inlineStr">
        <is>
          <t>cost_per_deal × deals_pursued.</t>
        </is>
      </c>
    </row>
    <row r="30">
      <c r="A30" s="29" t="inlineStr">
        <is>
          <t>TOTAL SHARED OPEX</t>
        </is>
      </c>
      <c r="B30" s="39">
        <f>B20+B21+B22+B23+B24+B25+B26+B27+B28+B29</f>
        <v/>
      </c>
      <c r="C30" s="39">
        <f>C20+C21+C22+C23+C24+C25+C26+C27+C28+C29</f>
        <v/>
      </c>
      <c r="D30" s="39">
        <f>D20+D21+D22+D23+D24+D25+D26+D27+D28+D29</f>
        <v/>
      </c>
      <c r="E30" s="39">
        <f>E20+E21+E22+E23+E24+E25+E26+E27+E28+E29</f>
        <v/>
      </c>
      <c r="F30" s="39">
        <f>F20+F21+F22+F23+F24+F25+F26+F27+F28+F29</f>
        <v/>
      </c>
      <c r="H30" s="13" t="inlineStr">
        <is>
          <t>All activity-driven. Change unit costs in Platform Config.</t>
        </is>
      </c>
    </row>
    <row r="32">
      <c r="A32" s="14" t="inlineStr">
        <is>
          <t>3 — MODEL-SPECIFIC COSTS</t>
        </is>
      </c>
      <c r="B32" s="15" t="n"/>
      <c r="C32" s="15" t="n"/>
      <c r="D32" s="15" t="n"/>
      <c r="E32" s="15" t="n"/>
      <c r="F32" s="15" t="n"/>
      <c r="G32" s="15" t="n"/>
      <c r="H32" s="15" t="n"/>
    </row>
    <row r="33">
      <c r="A33" s="16" t="inlineStr">
        <is>
          <t>Cost line</t>
        </is>
      </c>
      <c r="B33" s="16" t="inlineStr">
        <is>
          <t>Year 1</t>
        </is>
      </c>
      <c r="C33" s="16" t="inlineStr">
        <is>
          <t>Year 2</t>
        </is>
      </c>
      <c r="D33" s="16" t="inlineStr">
        <is>
          <t>Year 3</t>
        </is>
      </c>
      <c r="E33" s="16" t="inlineStr">
        <is>
          <t>Year 4</t>
        </is>
      </c>
      <c r="F33" s="16" t="inlineStr">
        <is>
          <t>Year 5</t>
        </is>
      </c>
      <c r="H33" s="17" t="inlineStr">
        <is>
          <t>Notes</t>
        </is>
      </c>
    </row>
    <row r="34">
      <c r="A34" s="18" t="inlineStr">
        <is>
          <t>SVOD-specific costs</t>
        </is>
      </c>
      <c r="B34" s="38">
        <f>'SVOD Model'!B40</f>
        <v/>
      </c>
      <c r="C34" s="38">
        <f>'SVOD Model'!C40</f>
        <v/>
      </c>
      <c r="D34" s="38">
        <f>'SVOD Model'!D40</f>
        <v/>
      </c>
      <c r="E34" s="38">
        <f>'SVOD Model'!E40</f>
        <v/>
      </c>
      <c r="F34" s="38">
        <f>'SVOD Model'!F40</f>
        <v/>
      </c>
      <c r="H34" s="13" t="inlineStr">
        <is>
          <t>Content licensing.</t>
        </is>
      </c>
    </row>
    <row r="35">
      <c r="A35" s="18" t="inlineStr">
        <is>
          <t>AVOD-specific costs</t>
        </is>
      </c>
      <c r="B35" s="38">
        <f>'AVOD Model'!B37</f>
        <v/>
      </c>
      <c r="C35" s="38">
        <f>'AVOD Model'!C37</f>
        <v/>
      </c>
      <c r="D35" s="38">
        <f>'AVOD Model'!D37</f>
        <v/>
      </c>
      <c r="E35" s="38">
        <f>'AVOD Model'!E37</f>
        <v/>
      </c>
      <c r="F35" s="38">
        <f>'AVOD Model'!F37</f>
        <v/>
      </c>
      <c r="H35" s="13" t="inlineStr">
        <is>
          <t>Ad tech + ad ops + AVOD content.</t>
        </is>
      </c>
    </row>
    <row r="36">
      <c r="A36" s="18" t="inlineStr">
        <is>
          <t>TVOD-specific costs</t>
        </is>
      </c>
      <c r="B36" s="38">
        <f>'TVOD Model'!B38</f>
        <v/>
      </c>
      <c r="C36" s="38">
        <f>'TVOD Model'!C38</f>
        <v/>
      </c>
      <c r="D36" s="38">
        <f>'TVOD Model'!D38</f>
        <v/>
      </c>
      <c r="E36" s="38">
        <f>'TVOD Model'!E38</f>
        <v/>
      </c>
      <c r="F36" s="38">
        <f>'TVOD Model'!F38</f>
        <v/>
      </c>
      <c r="H36" s="13" t="inlineStr">
        <is>
          <t>Storefront + txn ops + TVOD content.</t>
        </is>
      </c>
    </row>
    <row r="37">
      <c r="A37" s="29" t="inlineStr">
        <is>
          <t>TOTAL MODEL-SPECIFIC COSTS</t>
        </is>
      </c>
      <c r="B37" s="39">
        <f>B34+B35+B36</f>
        <v/>
      </c>
      <c r="C37" s="39">
        <f>C34+C35+C36</f>
        <v/>
      </c>
      <c r="D37" s="39">
        <f>D34+D35+D36</f>
        <v/>
      </c>
      <c r="E37" s="39">
        <f>E34+E35+E36</f>
        <v/>
      </c>
      <c r="F37" s="39">
        <f>F34+F35+F36</f>
        <v/>
      </c>
    </row>
    <row r="39">
      <c r="A39" s="14" t="inlineStr">
        <is>
          <t>4 — CONSOLIDATED P&amp;L</t>
        </is>
      </c>
      <c r="B39" s="15" t="n"/>
      <c r="C39" s="15" t="n"/>
      <c r="D39" s="15" t="n"/>
      <c r="E39" s="15" t="n"/>
      <c r="F39" s="15" t="n"/>
      <c r="G39" s="15" t="n"/>
      <c r="H39" s="15" t="n"/>
    </row>
    <row r="40">
      <c r="A40" s="16" t="inlineStr">
        <is>
          <t>Line</t>
        </is>
      </c>
      <c r="B40" s="16" t="inlineStr">
        <is>
          <t>Year 1</t>
        </is>
      </c>
      <c r="C40" s="16" t="inlineStr">
        <is>
          <t>Year 2</t>
        </is>
      </c>
      <c r="D40" s="16" t="inlineStr">
        <is>
          <t>Year 3</t>
        </is>
      </c>
      <c r="E40" s="16" t="inlineStr">
        <is>
          <t>Year 4</t>
        </is>
      </c>
      <c r="F40" s="16" t="inlineStr">
        <is>
          <t>Year 5</t>
        </is>
      </c>
      <c r="H40" s="17" t="inlineStr">
        <is>
          <t>Notes</t>
        </is>
      </c>
    </row>
    <row r="41">
      <c r="A41" s="18" t="inlineStr">
        <is>
          <t>Total costs (shared + specific)</t>
        </is>
      </c>
      <c r="B41" s="38">
        <f>B30+B37</f>
        <v/>
      </c>
      <c r="C41" s="38">
        <f>C30+C37</f>
        <v/>
      </c>
      <c r="D41" s="38">
        <f>D30+D37</f>
        <v/>
      </c>
      <c r="E41" s="38">
        <f>E30+E37</f>
        <v/>
      </c>
      <c r="F41" s="38">
        <f>F30+F37</f>
        <v/>
      </c>
    </row>
    <row r="42">
      <c r="A42" s="29" t="inlineStr">
        <is>
          <t>EBITDA</t>
        </is>
      </c>
      <c r="B42" s="39">
        <f>B9-B41</f>
        <v/>
      </c>
      <c r="C42" s="39">
        <f>C9-C41</f>
        <v/>
      </c>
      <c r="D42" s="39">
        <f>D9-D41</f>
        <v/>
      </c>
      <c r="E42" s="39">
        <f>E9-E41</f>
        <v/>
      </c>
      <c r="F42" s="39">
        <f>F9-F41</f>
        <v/>
      </c>
      <c r="H42" s="13" t="inlineStr">
        <is>
          <t>Revenue minus all costs.</t>
        </is>
      </c>
    </row>
    <row r="43">
      <c r="A43" s="18" t="inlineStr">
        <is>
          <t>EBITDA margin</t>
        </is>
      </c>
      <c r="B43" s="23">
        <f>IF(B9&gt;0,B42/B9,0)</f>
        <v/>
      </c>
      <c r="C43" s="23">
        <f>IF(C9&gt;0,C42/C9,0)</f>
        <v/>
      </c>
      <c r="D43" s="23">
        <f>IF(D9&gt;0,D42/D9,0)</f>
        <v/>
      </c>
      <c r="E43" s="23">
        <f>IF(E9&gt;0,E42/E9,0)</f>
        <v/>
      </c>
      <c r="F43" s="23">
        <f>IF(F9&gt;0,F42/F9,0)</f>
        <v/>
      </c>
    </row>
    <row r="45">
      <c r="A45" s="14" t="inlineStr">
        <is>
          <t>5 — CULTSCALE FEES</t>
        </is>
      </c>
      <c r="B45" s="15" t="n"/>
      <c r="C45" s="15" t="n"/>
      <c r="D45" s="15" t="n"/>
      <c r="E45" s="15" t="n"/>
      <c r="F45" s="15" t="n"/>
      <c r="G45" s="15" t="n"/>
      <c r="H45" s="15" t="n"/>
    </row>
    <row r="46">
      <c r="A46" s="16" t="inlineStr">
        <is>
          <t>Fee line</t>
        </is>
      </c>
      <c r="B46" s="16" t="inlineStr">
        <is>
          <t>Year 1</t>
        </is>
      </c>
      <c r="C46" s="16" t="inlineStr">
        <is>
          <t>Year 2</t>
        </is>
      </c>
      <c r="D46" s="16" t="inlineStr">
        <is>
          <t>Year 3</t>
        </is>
      </c>
      <c r="E46" s="16" t="inlineStr">
        <is>
          <t>Year 4</t>
        </is>
      </c>
      <c r="F46" s="16" t="inlineStr">
        <is>
          <t>Year 5</t>
        </is>
      </c>
      <c r="H46" s="17" t="inlineStr">
        <is>
          <t>Notes</t>
        </is>
      </c>
    </row>
    <row r="47">
      <c r="A47" s="18" t="inlineStr">
        <is>
          <t>Opex partnership fee</t>
        </is>
      </c>
      <c r="B47" s="38">
        <f>ROUND(B30*'Platform Config'!B38,0)</f>
        <v/>
      </c>
      <c r="C47" s="38">
        <f>ROUND(C30*'Platform Config'!B38,0)</f>
        <v/>
      </c>
      <c r="D47" s="38">
        <f>ROUND(D30*'Platform Config'!B38,0)</f>
        <v/>
      </c>
      <c r="E47" s="38">
        <f>ROUND(E30*'Platform Config'!B38,0)</f>
        <v/>
      </c>
      <c r="F47" s="38">
        <f>ROUND(F30*'Platform Config'!B38,0)</f>
        <v/>
      </c>
      <c r="H47" s="13" t="inlineStr">
        <is>
          <t>Shared opex × fee rate.</t>
        </is>
      </c>
    </row>
    <row r="48">
      <c r="A48" s="18" t="inlineStr">
        <is>
          <t>Net profit participation</t>
        </is>
      </c>
      <c r="B48" s="38">
        <f>ROUND(MAX(0,B42)*'Platform Config'!B39,0)</f>
        <v/>
      </c>
      <c r="C48" s="38">
        <f>ROUND(MAX(0,C42)*'Platform Config'!B39,0)</f>
        <v/>
      </c>
      <c r="D48" s="38">
        <f>ROUND(MAX(0,D42)*'Platform Config'!B39,0)</f>
        <v/>
      </c>
      <c r="E48" s="38">
        <f>ROUND(MAX(0,E42)*'Platform Config'!B39,0)</f>
        <v/>
      </c>
      <c r="F48" s="38">
        <f>ROUND(MAX(0,F42)*'Platform Config'!B39,0)</f>
        <v/>
      </c>
      <c r="H48" s="13" t="inlineStr">
        <is>
          <t>On positive EBITDA only.</t>
        </is>
      </c>
    </row>
    <row r="49">
      <c r="A49" s="29" t="inlineStr">
        <is>
          <t>Total CULTSCALE fees</t>
        </is>
      </c>
      <c r="B49" s="39">
        <f>B47+B48</f>
        <v/>
      </c>
      <c r="C49" s="39">
        <f>C47+C48</f>
        <v/>
      </c>
      <c r="D49" s="39">
        <f>D47+D48</f>
        <v/>
      </c>
      <c r="E49" s="39">
        <f>E47+E48</f>
        <v/>
      </c>
      <c r="F49" s="39">
        <f>F47+F48</f>
        <v/>
      </c>
    </row>
    <row r="50">
      <c r="A50" s="29" t="inlineStr">
        <is>
          <t>NET P&amp;L AFTER CULTSCALE FEES</t>
        </is>
      </c>
      <c r="B50" s="39">
        <f>B42-B49</f>
        <v/>
      </c>
      <c r="C50" s="39">
        <f>C42-C49</f>
        <v/>
      </c>
      <c r="D50" s="39">
        <f>D42-D49</f>
        <v/>
      </c>
      <c r="E50" s="39">
        <f>E42-E49</f>
        <v/>
      </c>
      <c r="F50" s="39">
        <f>F42-F49</f>
        <v/>
      </c>
      <c r="H50" s="13" t="inlineStr">
        <is>
          <t>What the platform operator retains.</t>
        </is>
      </c>
    </row>
    <row r="52">
      <c r="A52" s="14" t="inlineStr">
        <is>
          <t>6 — PER-MODEL P&amp;L (shared opex by revenue weight)</t>
        </is>
      </c>
      <c r="B52" s="15" t="n"/>
      <c r="C52" s="15" t="n"/>
      <c r="D52" s="15" t="n"/>
      <c r="E52" s="15" t="n"/>
      <c r="F52" s="15" t="n"/>
      <c r="G52" s="15" t="n"/>
      <c r="H52" s="15" t="n"/>
    </row>
    <row r="53">
      <c r="A53" s="16" t="inlineStr">
        <is>
          <t>Model</t>
        </is>
      </c>
      <c r="B53" s="16" t="inlineStr">
        <is>
          <t>Year 1</t>
        </is>
      </c>
      <c r="C53" s="16" t="inlineStr">
        <is>
          <t>Year 2</t>
        </is>
      </c>
      <c r="D53" s="16" t="inlineStr">
        <is>
          <t>Year 3</t>
        </is>
      </c>
      <c r="E53" s="16" t="inlineStr">
        <is>
          <t>Year 4</t>
        </is>
      </c>
      <c r="F53" s="16" t="inlineStr">
        <is>
          <t>Year 5</t>
        </is>
      </c>
      <c r="H53" s="17" t="inlineStr">
        <is>
          <t>Notes</t>
        </is>
      </c>
    </row>
    <row r="54">
      <c r="A54" s="18" t="inlineStr">
        <is>
          <t xml:space="preserve">  SVOD revenue</t>
        </is>
      </c>
      <c r="B54" s="38">
        <f>B6</f>
        <v/>
      </c>
      <c r="C54" s="38">
        <f>C6</f>
        <v/>
      </c>
      <c r="D54" s="38">
        <f>D6</f>
        <v/>
      </c>
      <c r="E54" s="38">
        <f>E6</f>
        <v/>
      </c>
      <c r="F54" s="38">
        <f>F6</f>
        <v/>
      </c>
    </row>
    <row r="55">
      <c r="A55" s="18" t="inlineStr">
        <is>
          <t xml:space="preserve">  SVOD allocated opex</t>
        </is>
      </c>
      <c r="B55" s="38">
        <f>ROUND(IF(B9&gt;0,B6/B9,0)*B30,0)</f>
        <v/>
      </c>
      <c r="C55" s="38">
        <f>ROUND(IF(C9&gt;0,C6/C9,0)*C30,0)</f>
        <v/>
      </c>
      <c r="D55" s="38">
        <f>ROUND(IF(D9&gt;0,D6/D9,0)*D30,0)</f>
        <v/>
      </c>
      <c r="E55" s="38">
        <f>ROUND(IF(E9&gt;0,E6/E9,0)*E30,0)</f>
        <v/>
      </c>
      <c r="F55" s="38">
        <f>ROUND(IF(F9&gt;0,F6/F9,0)*F30,0)</f>
        <v/>
      </c>
      <c r="H55" s="13" t="inlineStr">
        <is>
          <t>Revenue-weighted.</t>
        </is>
      </c>
    </row>
    <row r="56">
      <c r="A56" s="18" t="inlineStr">
        <is>
          <t xml:space="preserve">  SVOD specific costs</t>
        </is>
      </c>
      <c r="B56" s="38">
        <f>B34</f>
        <v/>
      </c>
      <c r="C56" s="38">
        <f>C34</f>
        <v/>
      </c>
      <c r="D56" s="38">
        <f>D34</f>
        <v/>
      </c>
      <c r="E56" s="38">
        <f>E34</f>
        <v/>
      </c>
      <c r="F56" s="38">
        <f>F34</f>
        <v/>
      </c>
    </row>
    <row r="57">
      <c r="A57" s="18" t="inlineStr">
        <is>
          <t xml:space="preserve">  SVOD contribution</t>
        </is>
      </c>
      <c r="B57" s="38">
        <f>B54-B55-B56</f>
        <v/>
      </c>
      <c r="C57" s="38">
        <f>C54-C55-C56</f>
        <v/>
      </c>
      <c r="D57" s="38">
        <f>D54-D55-D56</f>
        <v/>
      </c>
      <c r="E57" s="38">
        <f>E54-E55-E56</f>
        <v/>
      </c>
      <c r="F57" s="38">
        <f>F54-F55-F56</f>
        <v/>
      </c>
      <c r="H57" s="13" t="inlineStr">
        <is>
          <t>Revenue minus allocated opex minus specific costs.</t>
        </is>
      </c>
    </row>
    <row r="58">
      <c r="A58" s="18" t="inlineStr">
        <is>
          <t xml:space="preserve">  SVOD margin</t>
        </is>
      </c>
      <c r="B58" s="23">
        <f>IF(B54&gt;0,B57/B54,0)</f>
        <v/>
      </c>
      <c r="C58" s="23">
        <f>IF(C54&gt;0,C57/C54,0)</f>
        <v/>
      </c>
      <c r="D58" s="23">
        <f>IF(D54&gt;0,D57/D54,0)</f>
        <v/>
      </c>
      <c r="E58" s="23">
        <f>IF(E54&gt;0,E57/E54,0)</f>
        <v/>
      </c>
      <c r="F58" s="23">
        <f>IF(F54&gt;0,F57/F54,0)</f>
        <v/>
      </c>
    </row>
    <row r="60">
      <c r="A60" s="18" t="inlineStr">
        <is>
          <t xml:space="preserve">  AVOD revenue</t>
        </is>
      </c>
      <c r="B60" s="38">
        <f>B7</f>
        <v/>
      </c>
      <c r="C60" s="38">
        <f>C7</f>
        <v/>
      </c>
      <c r="D60" s="38">
        <f>D7</f>
        <v/>
      </c>
      <c r="E60" s="38">
        <f>E7</f>
        <v/>
      </c>
      <c r="F60" s="38">
        <f>F7</f>
        <v/>
      </c>
    </row>
    <row r="61">
      <c r="A61" s="18" t="inlineStr">
        <is>
          <t xml:space="preserve">  AVOD allocated opex</t>
        </is>
      </c>
      <c r="B61" s="38">
        <f>ROUND(IF(B9&gt;0,B7/B9,0)*B30,0)</f>
        <v/>
      </c>
      <c r="C61" s="38">
        <f>ROUND(IF(C9&gt;0,C7/C9,0)*C30,0)</f>
        <v/>
      </c>
      <c r="D61" s="38">
        <f>ROUND(IF(D9&gt;0,D7/D9,0)*D30,0)</f>
        <v/>
      </c>
      <c r="E61" s="38">
        <f>ROUND(IF(E9&gt;0,E7/E9,0)*E30,0)</f>
        <v/>
      </c>
      <c r="F61" s="38">
        <f>ROUND(IF(F9&gt;0,F7/F9,0)*F30,0)</f>
        <v/>
      </c>
      <c r="H61" s="13" t="inlineStr">
        <is>
          <t>Revenue-weighted.</t>
        </is>
      </c>
    </row>
    <row r="62">
      <c r="A62" s="18" t="inlineStr">
        <is>
          <t xml:space="preserve">  AVOD specific costs</t>
        </is>
      </c>
      <c r="B62" s="38">
        <f>B35</f>
        <v/>
      </c>
      <c r="C62" s="38">
        <f>C35</f>
        <v/>
      </c>
      <c r="D62" s="38">
        <f>D35</f>
        <v/>
      </c>
      <c r="E62" s="38">
        <f>E35</f>
        <v/>
      </c>
      <c r="F62" s="38">
        <f>F35</f>
        <v/>
      </c>
    </row>
    <row r="63">
      <c r="A63" s="18" t="inlineStr">
        <is>
          <t xml:space="preserve">  AVOD contribution</t>
        </is>
      </c>
      <c r="B63" s="38">
        <f>B60-B61-B62</f>
        <v/>
      </c>
      <c r="C63" s="38">
        <f>C60-C61-C62</f>
        <v/>
      </c>
      <c r="D63" s="38">
        <f>D60-D61-D62</f>
        <v/>
      </c>
      <c r="E63" s="38">
        <f>E60-E61-E62</f>
        <v/>
      </c>
      <c r="F63" s="38">
        <f>F60-F61-F62</f>
        <v/>
      </c>
      <c r="H63" s="13" t="inlineStr">
        <is>
          <t>Revenue minus allocated opex minus specific costs.</t>
        </is>
      </c>
    </row>
    <row r="64">
      <c r="A64" s="18" t="inlineStr">
        <is>
          <t xml:space="preserve">  AVOD margin</t>
        </is>
      </c>
      <c r="B64" s="23">
        <f>IF(B60&gt;0,B63/B60,0)</f>
        <v/>
      </c>
      <c r="C64" s="23">
        <f>IF(C60&gt;0,C63/C60,0)</f>
        <v/>
      </c>
      <c r="D64" s="23">
        <f>IF(D60&gt;0,D63/D60,0)</f>
        <v/>
      </c>
      <c r="E64" s="23">
        <f>IF(E60&gt;0,E63/E60,0)</f>
        <v/>
      </c>
      <c r="F64" s="23">
        <f>IF(F60&gt;0,F63/F60,0)</f>
        <v/>
      </c>
    </row>
    <row r="66">
      <c r="A66" s="18" t="inlineStr">
        <is>
          <t xml:space="preserve">  TVOD revenue</t>
        </is>
      </c>
      <c r="B66" s="38">
        <f>B8</f>
        <v/>
      </c>
      <c r="C66" s="38">
        <f>C8</f>
        <v/>
      </c>
      <c r="D66" s="38">
        <f>D8</f>
        <v/>
      </c>
      <c r="E66" s="38">
        <f>E8</f>
        <v/>
      </c>
      <c r="F66" s="38">
        <f>F8</f>
        <v/>
      </c>
    </row>
    <row r="67">
      <c r="A67" s="18" t="inlineStr">
        <is>
          <t xml:space="preserve">  TVOD allocated opex</t>
        </is>
      </c>
      <c r="B67" s="38">
        <f>ROUND(IF(B9&gt;0,B8/B9,0)*B30,0)</f>
        <v/>
      </c>
      <c r="C67" s="38">
        <f>ROUND(IF(C9&gt;0,C8/C9,0)*C30,0)</f>
        <v/>
      </c>
      <c r="D67" s="38">
        <f>ROUND(IF(D9&gt;0,D8/D9,0)*D30,0)</f>
        <v/>
      </c>
      <c r="E67" s="38">
        <f>ROUND(IF(E9&gt;0,E8/E9,0)*E30,0)</f>
        <v/>
      </c>
      <c r="F67" s="38">
        <f>ROUND(IF(F9&gt;0,F8/F9,0)*F30,0)</f>
        <v/>
      </c>
      <c r="H67" s="13" t="inlineStr">
        <is>
          <t>Revenue-weighted.</t>
        </is>
      </c>
    </row>
    <row r="68">
      <c r="A68" s="18" t="inlineStr">
        <is>
          <t xml:space="preserve">  TVOD specific costs</t>
        </is>
      </c>
      <c r="B68" s="38">
        <f>B36</f>
        <v/>
      </c>
      <c r="C68" s="38">
        <f>C36</f>
        <v/>
      </c>
      <c r="D68" s="38">
        <f>D36</f>
        <v/>
      </c>
      <c r="E68" s="38">
        <f>E36</f>
        <v/>
      </c>
      <c r="F68" s="38">
        <f>F36</f>
        <v/>
      </c>
    </row>
    <row r="69">
      <c r="A69" s="18" t="inlineStr">
        <is>
          <t xml:space="preserve">  TVOD contribution</t>
        </is>
      </c>
      <c r="B69" s="38">
        <f>B66-B67-B68</f>
        <v/>
      </c>
      <c r="C69" s="38">
        <f>C66-C67-C68</f>
        <v/>
      </c>
      <c r="D69" s="38">
        <f>D66-D67-D68</f>
        <v/>
      </c>
      <c r="E69" s="38">
        <f>E66-E67-E68</f>
        <v/>
      </c>
      <c r="F69" s="38">
        <f>F66-F67-F68</f>
        <v/>
      </c>
      <c r="H69" s="13" t="inlineStr">
        <is>
          <t>Revenue minus allocated opex minus specific costs.</t>
        </is>
      </c>
    </row>
    <row r="70">
      <c r="A70" s="18" t="inlineStr">
        <is>
          <t xml:space="preserve">  TVOD margin</t>
        </is>
      </c>
      <c r="B70" s="23">
        <f>IF(B66&gt;0,B69/B66,0)</f>
        <v/>
      </c>
      <c r="C70" s="23">
        <f>IF(C66&gt;0,C69/C66,0)</f>
        <v/>
      </c>
      <c r="D70" s="23">
        <f>IF(D66&gt;0,D69/D66,0)</f>
        <v/>
      </c>
      <c r="E70" s="23">
        <f>IF(E66&gt;0,E69/E66,0)</f>
        <v/>
      </c>
      <c r="F70" s="23">
        <f>IF(F66&gt;0,F69/F66,0)</f>
        <v/>
      </c>
    </row>
    <row r="72">
      <c r="A72" s="14" t="inlineStr">
        <is>
          <t>7 — 5-YEAR COMPARISON SCORECARD</t>
        </is>
      </c>
      <c r="B72" s="15" t="n"/>
      <c r="C72" s="15" t="n"/>
      <c r="D72" s="15" t="n"/>
      <c r="E72" s="15" t="n"/>
      <c r="F72" s="15" t="n"/>
      <c r="G72" s="15" t="n"/>
      <c r="H72" s="15" t="n"/>
    </row>
    <row r="73">
      <c r="A73" s="16" t="inlineStr">
        <is>
          <t>Metric</t>
        </is>
      </c>
      <c r="B73" s="16" t="inlineStr">
        <is>
          <t>SVOD</t>
        </is>
      </c>
      <c r="C73" s="16" t="inlineStr">
        <is>
          <t>AVOD</t>
        </is>
      </c>
      <c r="D73" s="16" t="inlineStr">
        <is>
          <t>TVOD</t>
        </is>
      </c>
      <c r="E73" s="16" t="inlineStr">
        <is>
          <t>Combined</t>
        </is>
      </c>
      <c r="F73" s="16" t="inlineStr"/>
      <c r="H73" s="17" t="inlineStr">
        <is>
          <t>Notes</t>
        </is>
      </c>
    </row>
    <row r="74">
      <c r="A74" s="18" t="inlineStr">
        <is>
          <t>5-year cumulative revenue</t>
        </is>
      </c>
      <c r="B74" s="33">
        <f>SUM(B6:F6)</f>
        <v/>
      </c>
      <c r="C74" s="33">
        <f>SUM(B7:F7)</f>
        <v/>
      </c>
      <c r="D74" s="33">
        <f>SUM(B8:F8)</f>
        <v/>
      </c>
      <c r="E74" s="30">
        <f>B74+C74+D74</f>
        <v/>
      </c>
      <c r="H74" s="13" t="inlineStr">
        <is>
          <t>Total revenue over model horizon.</t>
        </is>
      </c>
    </row>
    <row r="75">
      <c r="A75" s="18" t="inlineStr">
        <is>
          <t>First profitable year (EBITDA &gt; 0)</t>
        </is>
      </c>
      <c r="E75">
        <f>IF(B42&gt;0,1,IF(C42&gt;0,2,IF(D42&gt;0,3,IF(E42&gt;0,4,IF(F42&gt;0,5,"Never")))))</f>
        <v/>
      </c>
      <c r="H75" s="13" t="inlineStr">
        <is>
          <t>Investment-phase Y1-2; target profitability from Y3.</t>
        </is>
      </c>
    </row>
    <row r="76">
      <c r="A76" s="18" t="inlineStr">
        <is>
          <t>Year 5 EBITDA margin</t>
        </is>
      </c>
      <c r="E76" s="44">
        <f>F43</f>
        <v/>
      </c>
      <c r="H76" s="13" t="inlineStr">
        <is>
          <t>Target &gt;20% by Y5 for sustainable niche platform.</t>
        </is>
      </c>
    </row>
    <row r="78">
      <c r="A78" s="14" t="inlineStr">
        <is>
          <t>8 — STRATEGIC FRAMEWORK</t>
        </is>
      </c>
      <c r="B78" s="15" t="n"/>
      <c r="C78" s="15" t="n"/>
      <c r="D78" s="15" t="n"/>
      <c r="E78" s="15" t="n"/>
      <c r="F78" s="15" t="n"/>
      <c r="G78" s="15" t="n"/>
      <c r="H78" s="15" t="n"/>
    </row>
    <row r="80">
      <c r="A80" s="45" t="inlineStr">
        <is>
          <t>NICHE DEPTH: Horror/thriller MENA has no dedicated streaming home. Catalog depth is the primary subscriber driver.</t>
        </is>
      </c>
    </row>
    <row r="81">
      <c r="A81" s="45" t="inlineStr">
        <is>
          <t>PHASED EXPANSION: Validate product-market fit in high-ARPU Phase 1 markets before unlocking Phase 2 and 3.</t>
        </is>
      </c>
    </row>
    <row r="82">
      <c r="A82" s="45" t="inlineStr">
        <is>
          <t>SVOD IS THE MOAT: Exclusive catalog and subscriber relationships create switching costs and recurring revenue.</t>
        </is>
      </c>
    </row>
    <row r="83">
      <c r="A83" s="45" t="inlineStr">
        <is>
          <t>AVOD AS FUNNEL: Largest reach, lowest ARPU. Primary value is audience development and SVOD/TVOD conversion.</t>
        </is>
      </c>
    </row>
    <row r="84">
      <c r="A84" s="45" t="inlineStr">
        <is>
          <t>TVOD FOR PREMIUM EVENTS: New releases and exclusives can monetise TVOD without cannibalising SVOD library value.</t>
        </is>
      </c>
    </row>
    <row r="85">
      <c r="A85" s="45" t="inlineStr">
        <is>
          <t>AI-AUGMENTED OPERATIONS: AI tools replace ~2-3 FTE. Content ops, CS, and marketing all run leaner with automation.</t>
        </is>
      </c>
    </row>
    <row r="86">
      <c r="A86" s="45" t="inlineStr">
        <is>
          <t>OPEX IS FORMULA-DRIVEN: every cost line traces to a volume driver. Adjust unit costs in Platform Config to stress-test.</t>
        </is>
      </c>
    </row>
  </sheetData>
  <mergeCells count="7">
    <mergeCell ref="A82:F82"/>
    <mergeCell ref="A85:F85"/>
    <mergeCell ref="A84:F84"/>
    <mergeCell ref="A80:F80"/>
    <mergeCell ref="A83:F83"/>
    <mergeCell ref="A86:F86"/>
    <mergeCell ref="A81:F8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2026-02-27T14:11:33Z</dcterms:created>
  <dcterms:modified xmlns:dcterms="http://purl.org/dc/terms/" xmlns:xsi="http://www.w3.org/2001/XMLSchema-instance" xsi:type="dcterms:W3CDTF">2026-02-27T14:11:33Z</dcterms:modified>
</cp:coreProperties>
</file>